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8_{24203831-BD97-4BFD-8895-89CDE8AC174D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D27" i="5"/>
  <c r="G27" i="5" s="1"/>
  <c r="G24" i="5" s="1"/>
  <c r="I90" i="5"/>
  <c r="E15" i="5"/>
  <c r="F44" i="5" l="1"/>
  <c r="B53" i="5"/>
  <c r="E85" i="5" l="1"/>
  <c r="D77" i="5"/>
  <c r="G11" i="5" l="1"/>
  <c r="G15" i="5" s="1"/>
  <c r="D53" i="5" l="1"/>
  <c r="F53" i="5" s="1"/>
  <c r="H53" i="5" s="1"/>
  <c r="E90" i="5"/>
  <c r="E91" i="5"/>
  <c r="E92" i="5"/>
  <c r="E89" i="5"/>
  <c r="E88" i="5"/>
  <c r="E87" i="5"/>
  <c r="E86" i="5"/>
  <c r="J53" i="5" l="1"/>
  <c r="D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<sst xmlns="http://schemas.openxmlformats.org/spreadsheetml/2006/main" count="52" uniqueCount="48">
  <si>
    <t>SIMULER VOTRE INVESTISSEMENT</t>
  </si>
  <si>
    <t>Veuillez ne remplir que les cellules en bleu turquoise</t>
  </si>
  <si>
    <t>Prix de référence 
de l'action</t>
  </si>
  <si>
    <t>Prix de 
souscription</t>
  </si>
  <si>
    <t>Décote</t>
  </si>
  <si>
    <t>Taux de change :</t>
  </si>
  <si>
    <r>
      <rPr>
        <b/>
        <u/>
        <sz val="18"/>
        <color rgb="FF000059"/>
        <rFont val="Century Gothic"/>
        <family val="2"/>
      </rPr>
      <t>Etape 1</t>
    </r>
    <r>
      <rPr>
        <b/>
        <sz val="18"/>
        <color rgb="FF000059"/>
        <rFont val="Century Gothic"/>
        <family val="2"/>
      </rPr>
      <t xml:space="preserve"> : Renseignez votre salaire brut prévisionnel annuel (primes incluses) pour 2025</t>
    </r>
  </si>
  <si>
    <t>Salaire brut annuel (primes incluses)</t>
  </si>
  <si>
    <t>Montant max autorisé à investir (1)</t>
  </si>
  <si>
    <t>CHF</t>
  </si>
  <si>
    <t>EUR</t>
  </si>
  <si>
    <r>
      <rPr>
        <b/>
        <u/>
        <sz val="18"/>
        <color rgb="FF000059"/>
        <rFont val="Century Gothic"/>
        <family val="2"/>
      </rPr>
      <t>Etape 2 :</t>
    </r>
    <r>
      <rPr>
        <b/>
        <sz val="18"/>
        <color rgb="FF000059"/>
        <rFont val="Century Gothic"/>
        <family val="2"/>
      </rPr>
      <t xml:space="preserve"> Saisissez le montant que vous souhaitez investir (dans la limite autorisée)</t>
    </r>
  </si>
  <si>
    <t>Min 50€ | Max 1/4 du salaire brut annuel (dans la limite de 50 000€)</t>
  </si>
  <si>
    <t>Montant brut que vous souhaitez investir</t>
  </si>
  <si>
    <r>
      <rPr>
        <b/>
        <u/>
        <sz val="18"/>
        <color rgb="FF000059"/>
        <rFont val="Century Gothic"/>
        <family val="2"/>
      </rPr>
      <t>Etape 3 :</t>
    </r>
    <r>
      <rPr>
        <b/>
        <sz val="18"/>
        <color rgb="FF000059"/>
        <rFont val="Century Gothic"/>
        <family val="2"/>
      </rPr>
      <t xml:space="preserve"> Visualisez votre investissement à la souscription</t>
    </r>
  </si>
  <si>
    <t>Montant souscrit</t>
  </si>
  <si>
    <t>Nombre de parts investies</t>
  </si>
  <si>
    <t>Nombre de parts offertes</t>
  </si>
  <si>
    <t>Nombre total de parts</t>
  </si>
  <si>
    <t>Montant total réellement</t>
  </si>
  <si>
    <t>(avec le prix de l'action décotée)</t>
  </si>
  <si>
    <t>(Abondement) (2)</t>
  </si>
  <si>
    <t>investies</t>
  </si>
  <si>
    <t>investi (3)</t>
  </si>
  <si>
    <t>Somme des avantages (décote et abondement) proposés par l'offre pour votre investissement :</t>
  </si>
  <si>
    <t>Ce qui représente …</t>
  </si>
  <si>
    <t>de votre investissement initial</t>
  </si>
  <si>
    <r>
      <rPr>
        <b/>
        <u/>
        <sz val="18"/>
        <color rgb="FF000059"/>
        <rFont val="Century Gothic"/>
        <family val="2"/>
      </rPr>
      <t>Etape 4 :</t>
    </r>
    <r>
      <rPr>
        <b/>
        <sz val="18"/>
        <color rgb="FF000059"/>
        <rFont val="Century Gothic"/>
        <family val="2"/>
      </rPr>
      <t xml:space="preserve"> Simulez votre investissement en saisissant un cours estimé</t>
    </r>
    <r>
      <rPr>
        <b/>
        <u/>
        <sz val="18"/>
        <color rgb="FF000059"/>
        <rFont val="Century Gothic"/>
        <family val="2"/>
      </rPr>
      <t xml:space="preserve"> à la fin de la période de blocage</t>
    </r>
  </si>
  <si>
    <t>(Durée de 3 ans sauf cas de déblocage anticipé )</t>
  </si>
  <si>
    <t>Votre investissement suivra l'évolution du cours de l'action Elis à la hausse comme à la baisse. Il est ainsi exposé au risque de perte en capital.</t>
  </si>
  <si>
    <t>Cours estimé de l'action</t>
  </si>
  <si>
    <t>Evolution de l'action</t>
  </si>
  <si>
    <t>Valeur finale estimée</t>
  </si>
  <si>
    <t>Gain total estimé</t>
  </si>
  <si>
    <t>Gain total estimé en %</t>
  </si>
  <si>
    <t>Elis à l'échéance</t>
  </si>
  <si>
    <t>à l'échéance</t>
  </si>
  <si>
    <t>de votre investissement</t>
  </si>
  <si>
    <t>de l'investissement initial</t>
  </si>
  <si>
    <t>TABLEAU DE FLUCTUATION DU COURS DE L'ACTION</t>
  </si>
  <si>
    <t xml:space="preserve">Evolution de l'action à l'échéance </t>
  </si>
  <si>
    <t>Cours estimé de l'action Elis à l'échéance</t>
  </si>
  <si>
    <t>Valeur finale estimée de votre investissement</t>
  </si>
  <si>
    <t>Gain total estimé en % de l'investissement initial</t>
  </si>
  <si>
    <r>
      <t xml:space="preserve">Attention : Tous les montants et gains potentiels s'entendent </t>
    </r>
    <r>
      <rPr>
        <b/>
        <i/>
        <u/>
        <sz val="18"/>
        <color rgb="FFFF0000"/>
        <rFont val="Century Gothic"/>
        <family val="2"/>
      </rPr>
      <t>hors prélèvements sociaux/taxes locales</t>
    </r>
  </si>
  <si>
    <t>(1) correspondant à 25% du salaire brut annuel 2025 estimé (primes incluses) dans la limite de 50 000€ (montant maximum autorisé à investir)</t>
  </si>
  <si>
    <t>(2) 1 action offerte pour 10 actions achetées</t>
  </si>
  <si>
    <t>(3) calculé sur la base du nombre total de parts investies avec le prix de référence de l'action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</si>
</sst>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([$€-2]\ * #,##0.00_);_([$€-2]\ * \(#,##0.00\);_([$€-2]\ * &quot;-&quot;??_);_(@_)"/>
    <numFmt numFmtId="167" formatCode="#,##0.00\ &quot;€&quot;"/>
    <numFmt numFmtId="168" formatCode="_-* #,##0.00\ [$€-40C]_-;\-* #,##0.00\ [$€-40C]_-;_-* &quot;-&quot;??\ [$€-40C]_-;_-@_-"/>
    <numFmt numFmtId="169" formatCode="_-* #,##0.00\ [$CHF]_-;\-* #,##0.00\ [$CHF]_-;_-* &quot;-&quot;??\ [$CHF]_-;_-@_-"/>
    <numFmt numFmtId="170" formatCode="_-* #,##0.00\ [$CHF-100C]_-;\-* #,##0.00\ [$CHF-100C]_-;_-* &quot;-&quot;??\ [$CHF-100C]_-;_-@_-"/>
    <numFmt numFmtId="171" formatCode="_-* #,##0.0000\ [$CHF]_-;\-* #,##0.0000\ [$CHF]_-;_-* &quot;-&quot;??\ [$CHF]_-;_-@_-"/>
    <numFmt numFmtId="172" formatCode="#,##0.000\ &quot;€&quot;;[Red]\-#,##0.000\ &quot;€&quot;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b/>
      <sz val="22"/>
      <color rgb="FF000059"/>
      <name val="Century Gothic"/>
      <family val="2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b/>
      <sz val="26"/>
      <color theme="1"/>
      <name val="Century Gothic"/>
      <family val="2"/>
    </font>
    <font>
      <sz val="11"/>
      <name val="Century Gothic"/>
      <family val="2"/>
    </font>
    <font>
      <b/>
      <sz val="26"/>
      <name val="Century Gothic"/>
      <family val="2"/>
    </font>
    <font>
      <sz val="11"/>
      <color theme="0"/>
      <name val="Century Gothic"/>
      <family val="2"/>
    </font>
    <font>
      <b/>
      <u/>
      <sz val="16"/>
      <color theme="1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6"/>
      <name val="Century Gothic"/>
      <family val="2"/>
    </font>
    <font>
      <u/>
      <sz val="14"/>
      <color theme="10"/>
      <name val="Century Gothic"/>
      <family val="2"/>
    </font>
    <font>
      <b/>
      <sz val="12"/>
      <color theme="0"/>
      <name val="Century Gothic"/>
      <family val="2"/>
    </font>
    <font>
      <b/>
      <sz val="20"/>
      <color rgb="FF000059"/>
      <name val="Century Gothic"/>
      <family val="2"/>
    </font>
    <font>
      <i/>
      <sz val="18"/>
      <color rgb="FF000059"/>
      <name val="Century Gothic"/>
      <family val="2"/>
    </font>
    <font>
      <b/>
      <sz val="18"/>
      <color rgb="FF16CBE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9" fontId="17" fillId="0" borderId="1" xfId="3" applyFont="1" applyBorder="1" applyProtection="1"/>
    <xf numFmtId="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7" fontId="13" fillId="0" borderId="1" xfId="3" applyNumberFormat="1" applyFont="1" applyBorder="1" applyProtection="1"/>
    <xf numFmtId="165" fontId="9" fillId="0" borderId="1" xfId="0" applyNumberFormat="1" applyFont="1" applyBorder="1"/>
    <xf numFmtId="167" fontId="9" fillId="0" borderId="1" xfId="3" applyNumberFormat="1" applyFont="1" applyBorder="1" applyProtection="1"/>
    <xf numFmtId="167" fontId="17" fillId="3" borderId="1" xfId="3" applyNumberFormat="1" applyFont="1" applyFill="1" applyBorder="1" applyProtection="1"/>
    <xf numFmtId="165" fontId="9" fillId="3" borderId="1" xfId="0" applyNumberFormat="1" applyFont="1" applyFill="1" applyBorder="1"/>
    <xf numFmtId="9" fontId="17" fillId="3" borderId="1" xfId="3" applyFont="1" applyFill="1" applyBorder="1" applyProtection="1"/>
    <xf numFmtId="165" fontId="13" fillId="0" borderId="1" xfId="0" applyNumberFormat="1" applyFont="1" applyBorder="1"/>
    <xf numFmtId="0" fontId="7" fillId="0" borderId="0" xfId="0" applyFont="1"/>
    <xf numFmtId="0" fontId="14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9" fontId="16" fillId="0" borderId="1" xfId="3" applyFont="1" applyBorder="1" applyProtection="1"/>
    <xf numFmtId="9" fontId="19" fillId="3" borderId="1" xfId="3" applyFont="1" applyFill="1" applyBorder="1" applyProtection="1"/>
    <xf numFmtId="9" fontId="18" fillId="0" borderId="1" xfId="3" applyFont="1" applyBorder="1" applyProtection="1"/>
    <xf numFmtId="0" fontId="21" fillId="0" borderId="0" xfId="0" applyFont="1" applyAlignment="1">
      <alignment horizontal="left" vertical="center"/>
    </xf>
    <xf numFmtId="0" fontId="20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5" fontId="7" fillId="0" borderId="0" xfId="0" applyNumberFormat="1" applyFont="1"/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11" fillId="0" borderId="0" xfId="4" applyFont="1" applyFill="1" applyBorder="1" applyAlignment="1" applyProtection="1">
      <alignment horizontal="left" wrapText="1"/>
    </xf>
    <xf numFmtId="165" fontId="11" fillId="0" borderId="0" xfId="1" applyFont="1" applyBorder="1" applyAlignment="1" applyProtection="1">
      <alignment horizontal="center" wrapText="1"/>
    </xf>
    <xf numFmtId="0" fontId="31" fillId="0" borderId="0" xfId="0" applyFont="1"/>
    <xf numFmtId="0" fontId="31" fillId="5" borderId="0" xfId="0" applyFont="1" applyFill="1"/>
    <xf numFmtId="0" fontId="10" fillId="5" borderId="0" xfId="0" applyFont="1" applyFill="1" applyAlignment="1">
      <alignment horizontal="center"/>
    </xf>
    <xf numFmtId="0" fontId="23" fillId="0" borderId="0" xfId="0" applyFont="1" applyAlignment="1">
      <alignment horizontal="center" vertical="center" wrapText="1"/>
    </xf>
    <xf numFmtId="168" fontId="36" fillId="0" borderId="0" xfId="1" applyNumberFormat="1" applyFont="1" applyProtection="1"/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5" fontId="26" fillId="0" borderId="0" xfId="1" applyFont="1" applyFill="1" applyBorder="1" applyAlignment="1" applyProtection="1">
      <alignment vertical="top"/>
    </xf>
    <xf numFmtId="168" fontId="35" fillId="6" borderId="0" xfId="1" applyNumberFormat="1" applyFont="1" applyFill="1" applyAlignment="1" applyProtection="1">
      <protection locked="0"/>
    </xf>
    <xf numFmtId="169" fontId="26" fillId="0" borderId="0" xfId="0" applyNumberFormat="1" applyFont="1"/>
    <xf numFmtId="171" fontId="26" fillId="0" borderId="0" xfId="0" applyNumberFormat="1" applyFont="1" applyAlignment="1">
      <alignment vertical="top"/>
    </xf>
    <xf numFmtId="169" fontId="8" fillId="0" borderId="0" xfId="1" applyNumberFormat="1" applyFont="1" applyAlignment="1" applyProtection="1">
      <alignment horizontal="center"/>
      <protection locked="0"/>
    </xf>
    <xf numFmtId="165" fontId="23" fillId="0" borderId="0" xfId="1" applyFont="1" applyFill="1" applyBorder="1" applyProtection="1"/>
    <xf numFmtId="169" fontId="23" fillId="0" borderId="0" xfId="1" applyNumberFormat="1" applyFont="1" applyFill="1" applyBorder="1" applyProtection="1"/>
    <xf numFmtId="169" fontId="8" fillId="0" borderId="0" xfId="1" applyNumberFormat="1" applyFont="1" applyProtection="1">
      <protection locked="0"/>
    </xf>
    <xf numFmtId="0" fontId="10" fillId="0" borderId="0" xfId="0" applyFont="1" applyAlignment="1">
      <alignment horizontal="center" vertical="center"/>
    </xf>
    <xf numFmtId="170" fontId="23" fillId="0" borderId="0" xfId="0" applyNumberFormat="1" applyFont="1" applyAlignment="1">
      <alignment horizontal="left"/>
    </xf>
    <xf numFmtId="169" fontId="23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4" borderId="0" xfId="0" applyFont="1" applyFill="1"/>
    <xf numFmtId="0" fontId="39" fillId="4" borderId="0" xfId="0" applyFont="1" applyFill="1"/>
    <xf numFmtId="0" fontId="42" fillId="0" borderId="0" xfId="0" applyFont="1"/>
    <xf numFmtId="0" fontId="43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wrapText="1"/>
    </xf>
    <xf numFmtId="0" fontId="44" fillId="0" borderId="0" xfId="0" applyFont="1"/>
    <xf numFmtId="166" fontId="45" fillId="0" borderId="0" xfId="0" applyNumberFormat="1" applyFont="1"/>
    <xf numFmtId="2" fontId="7" fillId="0" borderId="0" xfId="0" applyNumberFormat="1" applyFont="1"/>
    <xf numFmtId="0" fontId="46" fillId="4" borderId="0" xfId="0" applyFont="1" applyFill="1"/>
    <xf numFmtId="165" fontId="47" fillId="4" borderId="0" xfId="1" applyFont="1" applyFill="1" applyBorder="1" applyAlignment="1" applyProtection="1">
      <alignment horizontal="left"/>
    </xf>
    <xf numFmtId="165" fontId="47" fillId="4" borderId="0" xfId="1" applyFont="1" applyFill="1" applyBorder="1" applyAlignment="1" applyProtection="1">
      <alignment horizontal="center"/>
    </xf>
    <xf numFmtId="0" fontId="47" fillId="0" borderId="0" xfId="0" applyFont="1"/>
    <xf numFmtId="0" fontId="45" fillId="0" borderId="0" xfId="0" applyFont="1"/>
    <xf numFmtId="165" fontId="39" fillId="0" borderId="0" xfId="1" applyFont="1" applyBorder="1" applyAlignment="1" applyProtection="1">
      <alignment horizontal="left"/>
    </xf>
    <xf numFmtId="165" fontId="7" fillId="0" borderId="0" xfId="1" applyFont="1" applyBorder="1" applyAlignment="1" applyProtection="1">
      <alignment horizontal="left"/>
    </xf>
    <xf numFmtId="165" fontId="7" fillId="0" borderId="0" xfId="1" applyFont="1" applyBorder="1" applyAlignment="1" applyProtection="1">
      <alignment horizontal="center"/>
    </xf>
    <xf numFmtId="0" fontId="48" fillId="0" borderId="0" xfId="4" applyFont="1" applyFill="1" applyBorder="1" applyAlignment="1" applyProtection="1">
      <alignment horizontal="left"/>
    </xf>
    <xf numFmtId="168" fontId="23" fillId="0" borderId="0" xfId="1" applyNumberFormat="1" applyFont="1" applyFill="1" applyBorder="1" applyProtection="1"/>
    <xf numFmtId="2" fontId="23" fillId="0" borderId="0" xfId="1" applyNumberFormat="1" applyFont="1" applyFill="1" applyBorder="1" applyAlignment="1" applyProtection="1">
      <alignment horizontal="center"/>
    </xf>
    <xf numFmtId="1" fontId="23" fillId="0" borderId="0" xfId="1" applyNumberFormat="1" applyFont="1" applyFill="1" applyBorder="1" applyAlignment="1" applyProtection="1">
      <alignment horizontal="center"/>
    </xf>
    <xf numFmtId="0" fontId="7" fillId="5" borderId="0" xfId="0" applyFont="1" applyFill="1"/>
    <xf numFmtId="0" fontId="12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 wrapText="1"/>
    </xf>
    <xf numFmtId="165" fontId="50" fillId="5" borderId="0" xfId="0" applyNumberFormat="1" applyFont="1" applyFill="1" applyAlignment="1">
      <alignment horizontal="center"/>
    </xf>
    <xf numFmtId="10" fontId="50" fillId="5" borderId="0" xfId="3" applyNumberFormat="1" applyFont="1" applyFill="1" applyBorder="1" applyAlignment="1" applyProtection="1">
      <alignment horizontal="left"/>
    </xf>
    <xf numFmtId="0" fontId="50" fillId="5" borderId="0" xfId="3" applyNumberFormat="1" applyFont="1" applyFill="1" applyBorder="1" applyAlignment="1" applyProtection="1">
      <alignment horizontal="center"/>
    </xf>
    <xf numFmtId="165" fontId="50" fillId="0" borderId="0" xfId="0" applyNumberFormat="1" applyFont="1" applyAlignment="1">
      <alignment horizontal="center"/>
    </xf>
    <xf numFmtId="0" fontId="50" fillId="0" borderId="0" xfId="3" applyNumberFormat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168" fontId="52" fillId="0" borderId="0" xfId="1" applyNumberFormat="1" applyFont="1" applyFill="1" applyBorder="1" applyProtection="1">
      <protection locked="0"/>
    </xf>
    <xf numFmtId="10" fontId="23" fillId="0" borderId="0" xfId="3" applyNumberFormat="1" applyFont="1" applyFill="1" applyBorder="1" applyAlignment="1" applyProtection="1">
      <alignment horizontal="center"/>
    </xf>
    <xf numFmtId="9" fontId="23" fillId="0" borderId="0" xfId="3" applyFont="1" applyFill="1" applyBorder="1" applyAlignment="1" applyProtection="1">
      <alignment horizontal="center"/>
    </xf>
    <xf numFmtId="0" fontId="12" fillId="0" borderId="0" xfId="0" applyFont="1" applyAlignment="1">
      <alignment vertical="center" wrapText="1"/>
    </xf>
    <xf numFmtId="172" fontId="6" fillId="0" borderId="0" xfId="1" applyNumberFormat="1" applyFont="1" applyFill="1" applyAlignment="1" applyProtection="1">
      <alignment horizontal="left" vertical="center"/>
    </xf>
    <xf numFmtId="0" fontId="26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</cellXfs>
  <cellStyles count="5">
    <cellStyle name="Link" xfId="4" builtinId="8"/>
    <cellStyle name="Monétaire 2" xfId="2" xr:uid="{3C06511D-6F6A-48B5-BB38-A791AD28CF61}"/>
    <cellStyle name="Prozent" xfId="3" builtinId="5"/>
    <cellStyle name="Standard" xfId="0" builtinId="0"/>
    <cellStyle name="Währung" xfId="1" builtinId="4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2151529</xdr:colOff>
      <xdr:row>8</xdr:row>
      <xdr:rowOff>256241</xdr:rowOff>
    </xdr:from>
    <xdr:to>
      <xdr:col>4</xdr:col>
      <xdr:colOff>1200709</xdr:colOff>
      <xdr:row>12</xdr:row>
      <xdr:rowOff>64060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07205" y="2609476"/>
          <a:ext cx="1200710" cy="1051672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439175</xdr:colOff>
      <xdr:row>9</xdr:row>
      <xdr:rowOff>11807</xdr:rowOff>
    </xdr:from>
    <xdr:to>
      <xdr:col>5</xdr:col>
      <xdr:colOff>1476866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96204" y="2645189"/>
          <a:ext cx="1037691" cy="95390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528548</xdr:colOff>
      <xdr:row>9</xdr:row>
      <xdr:rowOff>26914</xdr:rowOff>
    </xdr:from>
    <xdr:to>
      <xdr:col>6</xdr:col>
      <xdr:colOff>1563064</xdr:colOff>
      <xdr:row>12</xdr:row>
      <xdr:rowOff>10388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57813" y="2660296"/>
          <a:ext cx="1034516" cy="94718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794734</xdr:colOff>
      <xdr:row>60</xdr:row>
      <xdr:rowOff>25066</xdr:rowOff>
    </xdr:from>
    <xdr:to>
      <xdr:col>3</xdr:col>
      <xdr:colOff>1340247</xdr:colOff>
      <xdr:row>62</xdr:row>
      <xdr:rowOff>182550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2137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681853</xdr:colOff>
      <xdr:row>51</xdr:row>
      <xdr:rowOff>82289</xdr:rowOff>
    </xdr:from>
    <xdr:to>
      <xdr:col>2</xdr:col>
      <xdr:colOff>103813</xdr:colOff>
      <xdr:row>53</xdr:row>
      <xdr:rowOff>190500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681853" y="13137142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1096586</xdr:colOff>
      <xdr:row>53</xdr:row>
      <xdr:rowOff>106886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553280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2545" y="19205669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661148</xdr:colOff>
      <xdr:row>75</xdr:row>
      <xdr:rowOff>160420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872883" y="19210420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654132</xdr:colOff>
      <xdr:row>75</xdr:row>
      <xdr:rowOff>155669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92397" y="19205669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828943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09972" y="19212392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100852</xdr:colOff>
      <xdr:row>59</xdr:row>
      <xdr:rowOff>190500</xdr:rowOff>
    </xdr:from>
    <xdr:to>
      <xdr:col>6</xdr:col>
      <xdr:colOff>751727</xdr:colOff>
      <xdr:row>63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881" y="15105529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78438</xdr:rowOff>
    </xdr:from>
    <xdr:to>
      <xdr:col>4</xdr:col>
      <xdr:colOff>1006928</xdr:colOff>
      <xdr:row>13</xdr:row>
      <xdr:rowOff>210330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869206" y="3675526"/>
          <a:ext cx="244928" cy="479275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1003712</xdr:colOff>
      <xdr:row>12</xdr:row>
      <xdr:rowOff>160755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63565" y="3858696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1152717</xdr:colOff>
      <xdr:row>12</xdr:row>
      <xdr:rowOff>28760</xdr:rowOff>
    </xdr:from>
    <xdr:to>
      <xdr:col>6</xdr:col>
      <xdr:colOff>1394470</xdr:colOff>
      <xdr:row>13</xdr:row>
      <xdr:rowOff>160652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 rot="20781464">
          <a:off x="11181982" y="3625848"/>
          <a:ext cx="241753" cy="479275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970093</xdr:colOff>
      <xdr:row>85</xdr:row>
      <xdr:rowOff>15080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29946" y="21978609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1938619</xdr:colOff>
      <xdr:row>1</xdr:row>
      <xdr:rowOff>44824</xdr:rowOff>
    </xdr:from>
    <xdr:ext cx="5973238" cy="941412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238D1E5-6873-4601-81FE-14A859EE9155}"/>
            </a:ext>
          </a:extLst>
        </xdr:cNvPr>
        <xdr:cNvSpPr/>
      </xdr:nvSpPr>
      <xdr:spPr>
        <a:xfrm>
          <a:off x="5715001" y="235324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885264</xdr:colOff>
      <xdr:row>0</xdr:row>
      <xdr:rowOff>33618</xdr:rowOff>
    </xdr:from>
    <xdr:to>
      <xdr:col>10</xdr:col>
      <xdr:colOff>229183</xdr:colOff>
      <xdr:row>2</xdr:row>
      <xdr:rowOff>511452</xdr:rowOff>
    </xdr:to>
    <xdr:pic>
      <xdr:nvPicPr>
        <xdr:cNvPr id="38" name="Picture 66">
          <a:extLst>
            <a:ext uri="{FF2B5EF4-FFF2-40B4-BE49-F238E27FC236}">
              <a16:creationId xmlns:a16="http://schemas.microsoft.com/office/drawing/2014/main" id="{E30150D8-0134-4A8B-8045-65C86324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96999" y="33618"/>
          <a:ext cx="2649655" cy="903658"/>
        </a:xfrm>
        <a:prstGeom prst="rect">
          <a:avLst/>
        </a:prstGeom>
      </xdr:spPr>
    </xdr:pic>
    <xdr:clientData/>
  </xdr:twoCellAnchor>
  <xdr:twoCellAnchor>
    <xdr:from>
      <xdr:col>2</xdr:col>
      <xdr:colOff>1347313</xdr:colOff>
      <xdr:row>25</xdr:row>
      <xdr:rowOff>66361</xdr:rowOff>
    </xdr:from>
    <xdr:to>
      <xdr:col>4</xdr:col>
      <xdr:colOff>156882</xdr:colOff>
      <xdr:row>27</xdr:row>
      <xdr:rowOff>179292</xdr:rowOff>
    </xdr:to>
    <xdr:sp macro="" textlink="">
      <xdr:nvSpPr>
        <xdr:cNvPr id="45" name="Rectangle : coins arrondis 44">
          <a:extLst>
            <a:ext uri="{FF2B5EF4-FFF2-40B4-BE49-F238E27FC236}">
              <a16:creationId xmlns:a16="http://schemas.microsoft.com/office/drawing/2014/main" id="{3E948220-C325-4506-904C-93359432E46A}"/>
            </a:ext>
          </a:extLst>
        </xdr:cNvPr>
        <xdr:cNvSpPr/>
      </xdr:nvSpPr>
      <xdr:spPr>
        <a:xfrm>
          <a:off x="3756578" y="6969185"/>
          <a:ext cx="2238569" cy="61719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1735046</xdr:colOff>
      <xdr:row>25</xdr:row>
      <xdr:rowOff>61878</xdr:rowOff>
    </xdr:from>
    <xdr:to>
      <xdr:col>7</xdr:col>
      <xdr:colOff>163615</xdr:colOff>
      <xdr:row>27</xdr:row>
      <xdr:rowOff>174809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7FF08F3F-A201-4A38-91CE-71B54B49714A}"/>
            </a:ext>
          </a:extLst>
        </xdr:cNvPr>
        <xdr:cNvSpPr/>
      </xdr:nvSpPr>
      <xdr:spPr>
        <a:xfrm>
          <a:off x="9444693" y="6964702"/>
          <a:ext cx="2238569" cy="61719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1752985</xdr:colOff>
      <xdr:row>22</xdr:row>
      <xdr:rowOff>68602</xdr:rowOff>
    </xdr:from>
    <xdr:to>
      <xdr:col>7</xdr:col>
      <xdr:colOff>181554</xdr:colOff>
      <xdr:row>24</xdr:row>
      <xdr:rowOff>181532</xdr:rowOff>
    </xdr:to>
    <xdr:sp macro="" textlink="">
      <xdr:nvSpPr>
        <xdr:cNvPr id="47" name="Rectangle : coins arrondis 46">
          <a:extLst>
            <a:ext uri="{FF2B5EF4-FFF2-40B4-BE49-F238E27FC236}">
              <a16:creationId xmlns:a16="http://schemas.microsoft.com/office/drawing/2014/main" id="{0EB20341-9AF2-487B-A51C-A7253E3CFA99}"/>
            </a:ext>
          </a:extLst>
        </xdr:cNvPr>
        <xdr:cNvSpPr/>
      </xdr:nvSpPr>
      <xdr:spPr>
        <a:xfrm>
          <a:off x="9462632" y="6254249"/>
          <a:ext cx="2238569" cy="61719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1711326</xdr:colOff>
      <xdr:row>37</xdr:row>
      <xdr:rowOff>34454</xdr:rowOff>
    </xdr:from>
    <xdr:to>
      <xdr:col>6</xdr:col>
      <xdr:colOff>226213</xdr:colOff>
      <xdr:row>39</xdr:row>
      <xdr:rowOff>181803</xdr:rowOff>
    </xdr:to>
    <xdr:sp macro="" textlink="">
      <xdr:nvSpPr>
        <xdr:cNvPr id="52" name="Rectangle : coins arrondis 51">
          <a:extLst>
            <a:ext uri="{FF2B5EF4-FFF2-40B4-BE49-F238E27FC236}">
              <a16:creationId xmlns:a16="http://schemas.microsoft.com/office/drawing/2014/main" id="{C86E2F39-607E-4DFE-9E75-7A76686A0AC8}"/>
            </a:ext>
          </a:extLst>
        </xdr:cNvPr>
        <xdr:cNvSpPr/>
      </xdr:nvSpPr>
      <xdr:spPr>
        <a:xfrm>
          <a:off x="7549591" y="9626689"/>
          <a:ext cx="225765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1718049</xdr:colOff>
      <xdr:row>40</xdr:row>
      <xdr:rowOff>63595</xdr:rowOff>
    </xdr:from>
    <xdr:to>
      <xdr:col>6</xdr:col>
      <xdr:colOff>232936</xdr:colOff>
      <xdr:row>42</xdr:row>
      <xdr:rowOff>210944</xdr:rowOff>
    </xdr:to>
    <xdr:sp macro="" textlink="">
      <xdr:nvSpPr>
        <xdr:cNvPr id="54" name="Rectangle : coins arrondis 53">
          <a:extLst>
            <a:ext uri="{FF2B5EF4-FFF2-40B4-BE49-F238E27FC236}">
              <a16:creationId xmlns:a16="http://schemas.microsoft.com/office/drawing/2014/main" id="{B67E06EC-56AA-4F04-AD31-F59C3B88B0C7}"/>
            </a:ext>
          </a:extLst>
        </xdr:cNvPr>
        <xdr:cNvSpPr/>
      </xdr:nvSpPr>
      <xdr:spPr>
        <a:xfrm>
          <a:off x="7556314" y="10339389"/>
          <a:ext cx="225765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105876</xdr:colOff>
      <xdr:row>51</xdr:row>
      <xdr:rowOff>77807</xdr:rowOff>
    </xdr:from>
    <xdr:to>
      <xdr:col>3</xdr:col>
      <xdr:colOff>1937101</xdr:colOff>
      <xdr:row>53</xdr:row>
      <xdr:rowOff>186018</xdr:rowOff>
    </xdr:to>
    <xdr:sp macro="" textlink="">
      <xdr:nvSpPr>
        <xdr:cNvPr id="55" name="Rectangle : coins arrondis 54">
          <a:extLst>
            <a:ext uri="{FF2B5EF4-FFF2-40B4-BE49-F238E27FC236}">
              <a16:creationId xmlns:a16="http://schemas.microsoft.com/office/drawing/2014/main" id="{1BCA066C-06A3-4F97-B715-33544928AD2B}"/>
            </a:ext>
          </a:extLst>
        </xdr:cNvPr>
        <xdr:cNvSpPr/>
      </xdr:nvSpPr>
      <xdr:spPr>
        <a:xfrm>
          <a:off x="3882258" y="13132660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45370</xdr:colOff>
      <xdr:row>51</xdr:row>
      <xdr:rowOff>73325</xdr:rowOff>
    </xdr:from>
    <xdr:to>
      <xdr:col>6</xdr:col>
      <xdr:colOff>5213</xdr:colOff>
      <xdr:row>53</xdr:row>
      <xdr:rowOff>181536</xdr:rowOff>
    </xdr:to>
    <xdr:sp macro="" textlink="">
      <xdr:nvSpPr>
        <xdr:cNvPr id="58" name="Rectangle : coins arrondis 57">
          <a:extLst>
            <a:ext uri="{FF2B5EF4-FFF2-40B4-BE49-F238E27FC236}">
              <a16:creationId xmlns:a16="http://schemas.microsoft.com/office/drawing/2014/main" id="{3BB6C22B-90AE-47CC-BB15-CCA8459E43A5}"/>
            </a:ext>
          </a:extLst>
        </xdr:cNvPr>
        <xdr:cNvSpPr/>
      </xdr:nvSpPr>
      <xdr:spPr>
        <a:xfrm>
          <a:off x="7755017" y="13128178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1878658</xdr:colOff>
      <xdr:row>51</xdr:row>
      <xdr:rowOff>80049</xdr:rowOff>
    </xdr:from>
    <xdr:to>
      <xdr:col>8</xdr:col>
      <xdr:colOff>79177</xdr:colOff>
      <xdr:row>53</xdr:row>
      <xdr:rowOff>188260</xdr:rowOff>
    </xdr:to>
    <xdr:sp macro="" textlink="">
      <xdr:nvSpPr>
        <xdr:cNvPr id="60" name="Rectangle : coins arrondis 59">
          <a:extLst>
            <a:ext uri="{FF2B5EF4-FFF2-40B4-BE49-F238E27FC236}">
              <a16:creationId xmlns:a16="http://schemas.microsoft.com/office/drawing/2014/main" id="{57974576-649D-45DB-98E2-9913E7E7C294}"/>
            </a:ext>
          </a:extLst>
        </xdr:cNvPr>
        <xdr:cNvSpPr/>
      </xdr:nvSpPr>
      <xdr:spPr>
        <a:xfrm>
          <a:off x="11459687" y="13134902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1672476</xdr:colOff>
      <xdr:row>51</xdr:row>
      <xdr:rowOff>75567</xdr:rowOff>
    </xdr:from>
    <xdr:to>
      <xdr:col>10</xdr:col>
      <xdr:colOff>197965</xdr:colOff>
      <xdr:row>53</xdr:row>
      <xdr:rowOff>183778</xdr:rowOff>
    </xdr:to>
    <xdr:sp macro="" textlink="">
      <xdr:nvSpPr>
        <xdr:cNvPr id="61" name="Rectangle : coins arrondis 60">
          <a:extLst>
            <a:ext uri="{FF2B5EF4-FFF2-40B4-BE49-F238E27FC236}">
              <a16:creationId xmlns:a16="http://schemas.microsoft.com/office/drawing/2014/main" id="{9E70A74D-75A7-4535-998A-B67CA54367B2}"/>
            </a:ext>
          </a:extLst>
        </xdr:cNvPr>
        <xdr:cNvSpPr/>
      </xdr:nvSpPr>
      <xdr:spPr>
        <a:xfrm>
          <a:off x="14884211" y="13130420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105876</xdr:colOff>
      <xdr:row>75</xdr:row>
      <xdr:rowOff>66600</xdr:rowOff>
    </xdr:from>
    <xdr:to>
      <xdr:col>3</xdr:col>
      <xdr:colOff>1937101</xdr:colOff>
      <xdr:row>77</xdr:row>
      <xdr:rowOff>174811</xdr:rowOff>
    </xdr:to>
    <xdr:sp macro="" textlink="">
      <xdr:nvSpPr>
        <xdr:cNvPr id="62" name="Rectangle : coins arrondis 61">
          <a:extLst>
            <a:ext uri="{FF2B5EF4-FFF2-40B4-BE49-F238E27FC236}">
              <a16:creationId xmlns:a16="http://schemas.microsoft.com/office/drawing/2014/main" id="{81656C8C-DC24-424C-AC18-045B10BDA903}"/>
            </a:ext>
          </a:extLst>
        </xdr:cNvPr>
        <xdr:cNvSpPr/>
      </xdr:nvSpPr>
      <xdr:spPr>
        <a:xfrm>
          <a:off x="3882258" y="19116600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123808</xdr:colOff>
      <xdr:row>75</xdr:row>
      <xdr:rowOff>62118</xdr:rowOff>
    </xdr:from>
    <xdr:to>
      <xdr:col>6</xdr:col>
      <xdr:colOff>83651</xdr:colOff>
      <xdr:row>77</xdr:row>
      <xdr:rowOff>170329</xdr:rowOff>
    </xdr:to>
    <xdr:sp macro="" textlink="">
      <xdr:nvSpPr>
        <xdr:cNvPr id="63" name="Rectangle : coins arrondis 62">
          <a:extLst>
            <a:ext uri="{FF2B5EF4-FFF2-40B4-BE49-F238E27FC236}">
              <a16:creationId xmlns:a16="http://schemas.microsoft.com/office/drawing/2014/main" id="{DF7C37D8-FC97-45AC-8190-6C4F608D2B91}"/>
            </a:ext>
          </a:extLst>
        </xdr:cNvPr>
        <xdr:cNvSpPr/>
      </xdr:nvSpPr>
      <xdr:spPr>
        <a:xfrm>
          <a:off x="7833455" y="19112118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1934682</xdr:colOff>
      <xdr:row>75</xdr:row>
      <xdr:rowOff>68842</xdr:rowOff>
    </xdr:from>
    <xdr:to>
      <xdr:col>8</xdr:col>
      <xdr:colOff>135201</xdr:colOff>
      <xdr:row>77</xdr:row>
      <xdr:rowOff>177053</xdr:rowOff>
    </xdr:to>
    <xdr:sp macro="" textlink="">
      <xdr:nvSpPr>
        <xdr:cNvPr id="64" name="Rectangle : coins arrondis 63">
          <a:extLst>
            <a:ext uri="{FF2B5EF4-FFF2-40B4-BE49-F238E27FC236}">
              <a16:creationId xmlns:a16="http://schemas.microsoft.com/office/drawing/2014/main" id="{CDD02209-CF23-4786-B60A-80AE0C3A2D69}"/>
            </a:ext>
          </a:extLst>
        </xdr:cNvPr>
        <xdr:cNvSpPr/>
      </xdr:nvSpPr>
      <xdr:spPr>
        <a:xfrm>
          <a:off x="11515711" y="19118842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1616442</xdr:colOff>
      <xdr:row>75</xdr:row>
      <xdr:rowOff>64360</xdr:rowOff>
    </xdr:from>
    <xdr:to>
      <xdr:col>10</xdr:col>
      <xdr:colOff>141931</xdr:colOff>
      <xdr:row>77</xdr:row>
      <xdr:rowOff>172571</xdr:rowOff>
    </xdr:to>
    <xdr:sp macro="" textlink="">
      <xdr:nvSpPr>
        <xdr:cNvPr id="65" name="Rectangle : coins arrondis 64">
          <a:extLst>
            <a:ext uri="{FF2B5EF4-FFF2-40B4-BE49-F238E27FC236}">
              <a16:creationId xmlns:a16="http://schemas.microsoft.com/office/drawing/2014/main" id="{383EE371-8B14-43E6-B19A-C5F16FF8FA99}"/>
            </a:ext>
          </a:extLst>
        </xdr:cNvPr>
        <xdr:cNvSpPr/>
      </xdr:nvSpPr>
      <xdr:spPr>
        <a:xfrm>
          <a:off x="14828177" y="19114360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1:R279"/>
  <sheetViews>
    <sheetView showGridLines="0" tabSelected="1" zoomScale="85" zoomScaleNormal="85" workbookViewId="0">
      <selection activeCell="D24" sqref="D24"/>
    </sheetView>
  </sheetViews>
  <sheetFormatPr defaultColWidth="11.42578125" defaultRowHeight="14.45"/>
  <cols>
    <col min="2" max="2" width="24.7109375" customWidth="1"/>
    <col min="3" max="3" width="20.5703125" customWidth="1"/>
    <col min="4" max="4" width="30.85546875" customWidth="1"/>
    <col min="5" max="5" width="28" customWidth="1"/>
    <col min="6" max="6" width="28.140625" customWidth="1"/>
    <col min="7" max="7" width="29.140625" customWidth="1"/>
    <col min="8" max="8" width="25.42578125" customWidth="1"/>
    <col min="9" max="9" width="26.140625" customWidth="1"/>
    <col min="10" max="10" width="23.28515625" customWidth="1"/>
    <col min="11" max="11" width="16.85546875" bestFit="1" customWidth="1"/>
    <col min="12" max="12" width="23.5703125" customWidth="1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48.95">
      <c r="A3" s="11"/>
      <c r="B3" s="11"/>
      <c r="C3" s="11"/>
      <c r="D3" s="58"/>
      <c r="E3" s="11"/>
      <c r="F3" s="33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32.1">
      <c r="A4" s="11"/>
      <c r="B4" s="59"/>
      <c r="C4" s="59"/>
      <c r="D4" s="60"/>
      <c r="E4" s="11"/>
      <c r="F4" s="34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61"/>
      <c r="B5" s="62"/>
      <c r="C5" s="62"/>
      <c r="D5" s="5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9.5">
      <c r="A6" s="61"/>
      <c r="B6" s="62"/>
      <c r="C6" s="62"/>
      <c r="D6" s="59"/>
      <c r="E6" s="11"/>
      <c r="F6" s="35" t="s">
        <v>1</v>
      </c>
      <c r="G6" s="11"/>
      <c r="H6" s="63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0.45">
      <c r="A7" s="61"/>
      <c r="B7" s="64"/>
      <c r="C7" s="65"/>
      <c r="D7" s="59"/>
      <c r="E7" s="11"/>
      <c r="F7" s="11"/>
      <c r="G7" s="11"/>
      <c r="H7" s="66"/>
      <c r="I7" s="67"/>
      <c r="J7" s="68"/>
      <c r="K7" s="11"/>
      <c r="L7" s="11"/>
      <c r="M7" s="11"/>
      <c r="N7" s="11"/>
      <c r="O7" s="11"/>
      <c r="P7" s="11"/>
      <c r="Q7" s="11"/>
      <c r="R7" s="11"/>
    </row>
    <row r="8" spans="1:18" s="36" customFormat="1" ht="21.6">
      <c r="A8" s="69"/>
      <c r="B8" s="70"/>
      <c r="C8" s="71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36" customFormat="1" ht="21.6">
      <c r="A9" s="69"/>
      <c r="B9" s="70"/>
      <c r="C9" s="71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36" customFormat="1" ht="21.6">
      <c r="A10" s="69"/>
      <c r="B10" s="70"/>
      <c r="C10" s="71"/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ht="36">
      <c r="A11" s="11"/>
      <c r="B11" s="59"/>
      <c r="C11" s="74"/>
      <c r="D11" s="38" t="s">
        <v>2</v>
      </c>
      <c r="E11" s="94">
        <v>24.074999999999999</v>
      </c>
      <c r="F11" s="2">
        <v>0.3</v>
      </c>
      <c r="G11" s="3">
        <f>ROUNDUP(E11-(E11*F11),2)</f>
        <v>16.860000000000003</v>
      </c>
      <c r="H11" s="37" t="s">
        <v>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8">
      <c r="A12" s="11"/>
      <c r="B12" s="11"/>
      <c r="C12" s="75"/>
      <c r="D12" s="76"/>
      <c r="E12" s="11"/>
      <c r="F12" s="11"/>
      <c r="G12" s="11"/>
      <c r="H12" s="77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27.75" customHeight="1">
      <c r="A13" s="11"/>
      <c r="B13" s="11"/>
      <c r="C13" s="75"/>
      <c r="D13" s="76"/>
      <c r="E13" s="11"/>
      <c r="F13" s="54" t="s">
        <v>4</v>
      </c>
      <c r="G13" s="11"/>
      <c r="H13" s="77"/>
      <c r="I13" s="98" t="s">
        <v>5</v>
      </c>
      <c r="J13" s="98"/>
      <c r="K13" s="11"/>
      <c r="L13" s="11"/>
      <c r="M13" s="11"/>
      <c r="N13" s="11"/>
      <c r="O13" s="11"/>
      <c r="P13" s="11"/>
      <c r="Q13" s="11"/>
      <c r="R13" s="11"/>
    </row>
    <row r="14" spans="1:18" ht="17.45">
      <c r="A14" s="11"/>
      <c r="B14" s="11"/>
      <c r="C14" s="11"/>
      <c r="D14" s="11"/>
      <c r="E14" s="11"/>
      <c r="F14" s="11"/>
      <c r="G14" s="11"/>
      <c r="H14" s="11"/>
      <c r="I14" s="45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2.5">
      <c r="A15" s="11"/>
      <c r="B15" s="11"/>
      <c r="C15" s="11"/>
      <c r="D15" s="11"/>
      <c r="E15" s="56">
        <f>E11*I15</f>
        <v>22.502902499999998</v>
      </c>
      <c r="F15" s="11"/>
      <c r="G15" s="55">
        <f>I15*G11</f>
        <v>15.759042000000003</v>
      </c>
      <c r="H15" s="11"/>
      <c r="I15" s="49">
        <v>0.93469999999999998</v>
      </c>
      <c r="J15" s="46">
        <v>1</v>
      </c>
      <c r="K15" s="11"/>
      <c r="L15" s="11"/>
      <c r="M15" s="11"/>
      <c r="N15" s="11"/>
      <c r="O15" s="11"/>
      <c r="P15" s="11"/>
      <c r="Q15" s="11"/>
      <c r="R15" s="11"/>
    </row>
    <row r="16" spans="1: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5.25" customHeight="1">
      <c r="A19" s="11"/>
      <c r="B19" s="11"/>
      <c r="C19" s="101" t="s">
        <v>6</v>
      </c>
      <c r="D19" s="101"/>
      <c r="E19" s="101"/>
      <c r="F19" s="101"/>
      <c r="G19" s="101"/>
      <c r="H19" s="101"/>
      <c r="I19" s="10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8" customHeight="1">
      <c r="A20" s="11"/>
      <c r="B20" s="11"/>
      <c r="C20" s="42"/>
      <c r="D20" s="42"/>
      <c r="E20" s="42"/>
      <c r="F20" s="42"/>
      <c r="G20" s="42"/>
      <c r="H20" s="42"/>
      <c r="I20" s="42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7.45">
      <c r="A22" s="11"/>
      <c r="B22" s="11"/>
      <c r="C22" s="11"/>
      <c r="D22" s="28" t="s">
        <v>7</v>
      </c>
      <c r="E22" s="11"/>
      <c r="F22" s="11"/>
      <c r="G22" s="23" t="s">
        <v>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22.5">
      <c r="A24" s="11"/>
      <c r="B24" s="11"/>
      <c r="C24" s="28" t="s">
        <v>9</v>
      </c>
      <c r="D24" s="50"/>
      <c r="E24" s="11"/>
      <c r="F24" s="11"/>
      <c r="G24" s="52">
        <f>(G27*I15)/J15</f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22.5">
      <c r="A27" s="11"/>
      <c r="B27" s="11"/>
      <c r="C27" s="23" t="s">
        <v>10</v>
      </c>
      <c r="D27" s="43">
        <f>(D24*J15)/I15</f>
        <v>0</v>
      </c>
      <c r="E27" s="11"/>
      <c r="F27" s="11"/>
      <c r="G27" s="51">
        <f>IF(D27/4&gt;50000,50000,D27/4)</f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22.5" customHeight="1">
      <c r="A33" s="11"/>
      <c r="B33" s="11"/>
      <c r="C33" s="101" t="s">
        <v>11</v>
      </c>
      <c r="D33" s="101"/>
      <c r="E33" s="101"/>
      <c r="F33" s="101"/>
      <c r="G33" s="101"/>
      <c r="H33" s="101"/>
      <c r="I33" s="10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5" customHeight="1">
      <c r="A34" s="11"/>
      <c r="B34" s="11"/>
      <c r="C34" s="11"/>
      <c r="D34" s="11"/>
      <c r="E34" s="11"/>
      <c r="F34" s="31" t="s">
        <v>12</v>
      </c>
      <c r="G34" s="32"/>
      <c r="H34" s="32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8">
      <c r="A35" s="11"/>
      <c r="B35" s="11"/>
      <c r="C35" s="11"/>
      <c r="D35" s="11"/>
      <c r="E35" s="11"/>
      <c r="F35" s="32"/>
      <c r="G35" s="32"/>
      <c r="H35" s="32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7.45">
      <c r="A37" s="11"/>
      <c r="B37" s="11"/>
      <c r="C37" s="11"/>
      <c r="D37" s="11"/>
      <c r="E37" s="11"/>
      <c r="F37" s="28" t="s">
        <v>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9.5">
      <c r="A39" s="11"/>
      <c r="B39" s="11"/>
      <c r="C39" s="11"/>
      <c r="D39" s="11"/>
      <c r="E39" s="28" t="s">
        <v>9</v>
      </c>
      <c r="F39" s="53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5.6">
      <c r="A41" s="11"/>
      <c r="B41" s="11"/>
      <c r="C41" s="11"/>
      <c r="D41" s="11"/>
      <c r="E41" s="11"/>
      <c r="F41" s="2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9.5">
      <c r="A42" s="11"/>
      <c r="B42" s="11"/>
      <c r="C42" s="11"/>
      <c r="D42" s="11"/>
      <c r="E42" s="23" t="s">
        <v>10</v>
      </c>
      <c r="F42" s="43">
        <f>F39/I15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>
      <c r="A44" s="11"/>
      <c r="B44" s="11"/>
      <c r="C44" s="11"/>
      <c r="D44" s="11"/>
      <c r="E44" s="11"/>
      <c r="F44" s="44" t="str">
        <f>IF(F42&lt;50,"Montant indiqué inférieur au minimum requis",IF(F42&gt;50000,"Montant maximum non respecté",IF(F42&gt;G27,"Montant maximum autorisé à investir non respecté","")))</f>
        <v>Montant indiqué inférieur au minimum requis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22.5" customHeight="1">
      <c r="A47" s="11"/>
      <c r="B47" s="11"/>
      <c r="C47" s="101" t="s">
        <v>14</v>
      </c>
      <c r="D47" s="101"/>
      <c r="E47" s="101"/>
      <c r="F47" s="101"/>
      <c r="G47" s="101"/>
      <c r="H47" s="101"/>
      <c r="I47" s="10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22.5" customHeight="1">
      <c r="A48" s="11"/>
      <c r="B48" s="11"/>
      <c r="C48" s="42"/>
      <c r="D48" s="42"/>
      <c r="E48" s="42"/>
      <c r="F48" s="11"/>
      <c r="G48" s="42"/>
      <c r="H48" s="42"/>
      <c r="I48" s="42"/>
      <c r="J48" s="11"/>
      <c r="K48" s="11"/>
      <c r="L48" s="11"/>
      <c r="M48" s="11"/>
      <c r="N48" s="11"/>
      <c r="O48" s="11"/>
      <c r="P48" s="11"/>
      <c r="Q48" s="11"/>
      <c r="R48" s="11"/>
    </row>
    <row r="49" spans="1:1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7.45">
      <c r="A50" s="11"/>
      <c r="B50" s="95" t="s">
        <v>15</v>
      </c>
      <c r="C50" s="11"/>
      <c r="D50" s="23" t="s">
        <v>16</v>
      </c>
      <c r="E50" s="11"/>
      <c r="F50" s="23" t="s">
        <v>17</v>
      </c>
      <c r="G50" s="11"/>
      <c r="H50" s="23" t="s">
        <v>18</v>
      </c>
      <c r="I50" s="11"/>
      <c r="J50" s="23" t="s">
        <v>19</v>
      </c>
      <c r="K50" s="11"/>
      <c r="L50" s="11"/>
      <c r="M50" s="11"/>
      <c r="N50" s="11"/>
      <c r="O50" s="11"/>
      <c r="P50" s="11"/>
      <c r="Q50" s="11"/>
      <c r="R50" s="11"/>
    </row>
    <row r="51" spans="1:18" ht="17.45">
      <c r="A51" s="11"/>
      <c r="B51" s="95"/>
      <c r="C51" s="11"/>
      <c r="D51" s="24" t="s">
        <v>20</v>
      </c>
      <c r="E51" s="11"/>
      <c r="F51" s="24" t="s">
        <v>21</v>
      </c>
      <c r="G51" s="11"/>
      <c r="H51" s="23" t="s">
        <v>22</v>
      </c>
      <c r="I51" s="11"/>
      <c r="J51" s="23" t="s">
        <v>23</v>
      </c>
      <c r="K51" s="11"/>
      <c r="L51" s="11"/>
      <c r="M51" s="11"/>
      <c r="N51" s="11"/>
      <c r="O51" s="11"/>
      <c r="P51" s="11"/>
      <c r="Q51" s="11"/>
      <c r="R51" s="11"/>
    </row>
    <row r="52" spans="1:1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22.5">
      <c r="A53" s="11"/>
      <c r="B53" s="78">
        <f>IF(F42&gt;G27,G27,F42)</f>
        <v>0</v>
      </c>
      <c r="C53" s="11"/>
      <c r="D53" s="79">
        <f>+B53/G11</f>
        <v>0</v>
      </c>
      <c r="E53" s="11"/>
      <c r="F53" s="80">
        <f>ROUNDDOWN(D53/10,0)</f>
        <v>0</v>
      </c>
      <c r="G53" s="11"/>
      <c r="H53" s="79">
        <f>+D53+F53</f>
        <v>0</v>
      </c>
      <c r="I53" s="11"/>
      <c r="J53" s="78">
        <f>+H53*E11</f>
        <v>0</v>
      </c>
      <c r="K53" s="11"/>
      <c r="L53" s="11"/>
      <c r="M53" s="11"/>
      <c r="N53" s="11"/>
      <c r="O53" s="11"/>
      <c r="P53" s="11"/>
      <c r="Q53" s="11"/>
      <c r="R53" s="11"/>
    </row>
    <row r="54" spans="1:1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>
      <c r="A57" s="11"/>
      <c r="B57" s="11"/>
      <c r="C57" s="11"/>
      <c r="D57" s="11"/>
      <c r="E57" s="11"/>
      <c r="F57" s="11"/>
      <c r="G57" s="11"/>
      <c r="H57" s="25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95">
      <c r="A58" s="11"/>
      <c r="B58" s="93"/>
      <c r="C58" s="93"/>
      <c r="D58" s="93"/>
      <c r="E58" s="93"/>
      <c r="F58" s="93"/>
      <c r="G58" s="93"/>
      <c r="H58" s="93"/>
      <c r="I58" s="93"/>
      <c r="J58" s="93"/>
      <c r="K58" s="11"/>
      <c r="L58" s="11"/>
      <c r="M58" s="11"/>
      <c r="N58" s="11"/>
      <c r="O58" s="11"/>
      <c r="P58" s="11"/>
      <c r="Q58" s="11"/>
      <c r="R58" s="11"/>
    </row>
    <row r="59" spans="1:18" ht="22.5">
      <c r="A59" s="11"/>
      <c r="B59" s="11"/>
      <c r="C59" s="97" t="s">
        <v>24</v>
      </c>
      <c r="D59" s="97"/>
      <c r="E59" s="97"/>
      <c r="F59" s="97"/>
      <c r="G59" s="97"/>
      <c r="H59" s="97"/>
      <c r="I59" s="97"/>
      <c r="J59" s="11"/>
      <c r="K59" s="11"/>
      <c r="L59" s="11"/>
      <c r="M59" s="11"/>
      <c r="N59" s="11"/>
      <c r="O59" s="11"/>
      <c r="P59" s="11"/>
      <c r="Q59" s="11"/>
      <c r="R59" s="11"/>
    </row>
    <row r="60" spans="1:18">
      <c r="A60" s="11"/>
      <c r="B60" s="11"/>
      <c r="C60" s="81"/>
      <c r="D60" s="81"/>
      <c r="E60" s="81"/>
      <c r="F60" s="81"/>
      <c r="G60" s="81"/>
      <c r="H60" s="81"/>
      <c r="I60" s="81"/>
      <c r="J60" s="11"/>
      <c r="K60" s="11"/>
      <c r="L60" s="11"/>
      <c r="M60" s="11"/>
      <c r="N60" s="11"/>
      <c r="O60" s="11"/>
      <c r="P60" s="11"/>
      <c r="Q60" s="11"/>
      <c r="R60" s="11"/>
    </row>
    <row r="61" spans="1:18">
      <c r="A61" s="11"/>
      <c r="B61" s="11"/>
      <c r="C61" s="81"/>
      <c r="D61" s="81"/>
      <c r="E61" s="81"/>
      <c r="F61" s="81"/>
      <c r="G61" s="81"/>
      <c r="H61" s="81"/>
      <c r="I61" s="8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15.95">
      <c r="A62" s="11"/>
      <c r="B62" s="57"/>
      <c r="C62" s="82"/>
      <c r="D62" s="82"/>
      <c r="E62" s="81"/>
      <c r="F62" s="82"/>
      <c r="G62" s="82"/>
      <c r="H62" s="81"/>
      <c r="I62" s="82"/>
      <c r="J62" s="57"/>
      <c r="K62" s="11"/>
      <c r="L62" s="11"/>
      <c r="M62" s="11"/>
      <c r="N62" s="11"/>
      <c r="O62" s="11"/>
      <c r="P62" s="11"/>
      <c r="Q62" s="11"/>
      <c r="R62" s="11"/>
    </row>
    <row r="63" spans="1:18" ht="15.6" customHeight="1">
      <c r="A63" s="11"/>
      <c r="B63" s="11"/>
      <c r="C63" s="81"/>
      <c r="D63" s="81"/>
      <c r="E63" s="81"/>
      <c r="F63" s="81"/>
      <c r="G63" s="81"/>
      <c r="H63" s="81"/>
      <c r="I63" s="8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">
      <c r="A64" s="11"/>
      <c r="B64" s="11"/>
      <c r="C64" s="81"/>
      <c r="D64" s="83"/>
      <c r="E64" s="81"/>
      <c r="F64" s="81"/>
      <c r="G64" s="83"/>
      <c r="H64" s="81"/>
      <c r="I64" s="8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24.6">
      <c r="A65" s="11"/>
      <c r="B65" s="11"/>
      <c r="C65" s="81"/>
      <c r="D65" s="84">
        <f>+J53-B53</f>
        <v>0</v>
      </c>
      <c r="E65" s="96" t="s">
        <v>25</v>
      </c>
      <c r="F65" s="96"/>
      <c r="G65" s="85" t="e">
        <f>D65/B53</f>
        <v>#DIV/0!</v>
      </c>
      <c r="H65" s="40" t="s">
        <v>26</v>
      </c>
      <c r="I65" s="81"/>
      <c r="J65" s="39"/>
      <c r="K65" s="11"/>
      <c r="L65" s="11"/>
      <c r="M65" s="11"/>
      <c r="N65" s="11"/>
      <c r="O65" s="11"/>
      <c r="P65" s="11"/>
      <c r="Q65" s="11"/>
      <c r="R65" s="11"/>
    </row>
    <row r="66" spans="1:18" ht="24.6">
      <c r="A66" s="11"/>
      <c r="B66" s="11"/>
      <c r="C66" s="81"/>
      <c r="D66" s="81"/>
      <c r="E66" s="84"/>
      <c r="F66" s="41"/>
      <c r="G66" s="86"/>
      <c r="H66" s="86"/>
      <c r="I66" s="8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24.6">
      <c r="A67" s="11"/>
      <c r="B67" s="11"/>
      <c r="C67" s="11"/>
      <c r="D67" s="11"/>
      <c r="E67" s="87"/>
      <c r="F67" s="66"/>
      <c r="G67" s="88"/>
      <c r="H67" s="25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ht="22.5" customHeight="1">
      <c r="A68" s="11"/>
      <c r="B68" s="11"/>
      <c r="C68" s="101" t="s">
        <v>27</v>
      </c>
      <c r="D68" s="101"/>
      <c r="E68" s="101"/>
      <c r="F68" s="101"/>
      <c r="G68" s="101"/>
      <c r="H68" s="101"/>
      <c r="I68" s="10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24.6">
      <c r="A69" s="11"/>
      <c r="B69" s="11"/>
      <c r="C69" s="11"/>
      <c r="D69" s="11"/>
      <c r="E69" s="87"/>
      <c r="F69" s="89" t="s">
        <v>28</v>
      </c>
      <c r="G69" s="88"/>
      <c r="H69" s="25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24.6">
      <c r="A70" s="11"/>
      <c r="B70" s="11"/>
      <c r="C70" s="11"/>
      <c r="D70" s="11"/>
      <c r="E70" s="87"/>
      <c r="F70" s="66"/>
      <c r="G70" s="88"/>
      <c r="H70" s="25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7.45">
      <c r="A71" s="11"/>
      <c r="B71" s="11"/>
      <c r="C71" s="11"/>
      <c r="D71" s="11"/>
      <c r="E71" s="26"/>
      <c r="F71" s="27" t="s">
        <v>29</v>
      </c>
      <c r="G71" s="11"/>
      <c r="H71" s="25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7.45">
      <c r="A72" s="11"/>
      <c r="B72" s="11"/>
      <c r="C72" s="11"/>
      <c r="D72" s="11"/>
      <c r="E72" s="26"/>
      <c r="F72" s="27"/>
      <c r="G72" s="11"/>
      <c r="H72" s="25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7.45">
      <c r="A73" s="11"/>
      <c r="B73" s="11"/>
      <c r="C73" s="11"/>
      <c r="D73" s="11"/>
      <c r="E73" s="26"/>
      <c r="F73" s="27"/>
      <c r="G73" s="11"/>
      <c r="H73" s="25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7.45">
      <c r="A74" s="11"/>
      <c r="B74" s="28" t="s">
        <v>30</v>
      </c>
      <c r="C74" s="11"/>
      <c r="D74" s="23" t="s">
        <v>31</v>
      </c>
      <c r="E74" s="11"/>
      <c r="F74" s="29" t="s">
        <v>32</v>
      </c>
      <c r="G74" s="11"/>
      <c r="H74" s="95" t="s">
        <v>33</v>
      </c>
      <c r="I74" s="11"/>
      <c r="J74" s="23" t="s">
        <v>34</v>
      </c>
      <c r="K74" s="11"/>
      <c r="L74" s="11"/>
      <c r="M74" s="11"/>
      <c r="N74" s="11"/>
      <c r="O74" s="11"/>
      <c r="P74" s="11"/>
      <c r="Q74" s="11"/>
      <c r="R74" s="11"/>
    </row>
    <row r="75" spans="1:18" ht="17.45">
      <c r="A75" s="11"/>
      <c r="B75" s="28" t="s">
        <v>35</v>
      </c>
      <c r="C75" s="11"/>
      <c r="D75" s="23" t="s">
        <v>36</v>
      </c>
      <c r="E75" s="11"/>
      <c r="F75" s="30" t="s">
        <v>37</v>
      </c>
      <c r="G75" s="11"/>
      <c r="H75" s="95"/>
      <c r="I75" s="11"/>
      <c r="J75" s="23" t="s">
        <v>38</v>
      </c>
      <c r="K75" s="11"/>
      <c r="L75" s="11"/>
      <c r="M75" s="11"/>
      <c r="N75" s="11"/>
      <c r="O75" s="11"/>
      <c r="P75" s="11"/>
      <c r="Q75" s="11"/>
      <c r="R75" s="11"/>
    </row>
    <row r="76" spans="1:1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22.5">
      <c r="A77" s="11"/>
      <c r="B77" s="90"/>
      <c r="C77" s="11"/>
      <c r="D77" s="91">
        <f>IF(B77&lt;E11,-(1-(B77/E11)),IF(B77=E11,"0%",(B77/E11)-1))</f>
        <v>-1</v>
      </c>
      <c r="E77" s="11"/>
      <c r="F77" s="78">
        <f>+$H$53*B77</f>
        <v>0</v>
      </c>
      <c r="G77" s="11"/>
      <c r="H77" s="51">
        <f>+F77-$B$53</f>
        <v>0</v>
      </c>
      <c r="I77" s="11"/>
      <c r="J77" s="92" t="e">
        <f>+H77/B53</f>
        <v>#DIV/0!</v>
      </c>
      <c r="K77" s="11"/>
      <c r="L77" s="11"/>
      <c r="M77" s="11"/>
      <c r="N77" s="11"/>
      <c r="O77" s="11"/>
      <c r="P77" s="11"/>
      <c r="Q77" s="11"/>
      <c r="R77" s="11"/>
    </row>
    <row r="78" spans="1:1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>
      <c r="A79" s="11"/>
      <c r="B79" s="11"/>
      <c r="C79" s="11"/>
      <c r="D79" s="11"/>
      <c r="E79" s="11"/>
      <c r="F79" s="11"/>
      <c r="G79" s="11"/>
      <c r="H79" s="25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23.45">
      <c r="A82" s="11"/>
      <c r="B82" s="11"/>
      <c r="C82" s="11"/>
      <c r="D82" s="100" t="s">
        <v>39</v>
      </c>
      <c r="E82" s="100"/>
      <c r="F82" s="100"/>
      <c r="G82" s="100"/>
      <c r="H82" s="100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ht="12" customHeight="1">
      <c r="A83" s="11"/>
      <c r="B83" s="11"/>
      <c r="C83" s="11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48">
      <c r="A84" s="11"/>
      <c r="B84" s="11"/>
      <c r="C84" s="11"/>
      <c r="D84" s="13" t="s">
        <v>40</v>
      </c>
      <c r="E84" s="14" t="s">
        <v>41</v>
      </c>
      <c r="F84" s="15" t="s">
        <v>42</v>
      </c>
      <c r="G84" s="15" t="s">
        <v>33</v>
      </c>
      <c r="H84" s="16" t="s">
        <v>43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95">
      <c r="A85" s="11"/>
      <c r="B85" s="11"/>
      <c r="C85" s="11"/>
      <c r="D85" s="17">
        <v>-0.4</v>
      </c>
      <c r="E85" s="4">
        <f>+$E$11*(1+D85)</f>
        <v>14.444999999999999</v>
      </c>
      <c r="F85" s="10">
        <f t="shared" ref="F85:F92" si="0">+$H$53*E85</f>
        <v>0</v>
      </c>
      <c r="G85" s="5">
        <f t="shared" ref="G85:G92" si="1">+F85-$B$53</f>
        <v>0</v>
      </c>
      <c r="H85" s="1" t="e">
        <f>+G85/$B$53</f>
        <v>#DIV/0!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7.45">
      <c r="A86" s="11"/>
      <c r="B86" s="11"/>
      <c r="C86" s="11"/>
      <c r="D86" s="17">
        <v>-0.3</v>
      </c>
      <c r="E86" s="6">
        <f t="shared" ref="E86:E92" si="2">+$E$11*(1+D86)</f>
        <v>16.852499999999999</v>
      </c>
      <c r="F86" s="5">
        <f t="shared" si="0"/>
        <v>0</v>
      </c>
      <c r="G86" s="5">
        <f t="shared" si="1"/>
        <v>0</v>
      </c>
      <c r="H86" s="1" t="e">
        <f t="shared" ref="H86:H92" si="3">+G86/$B$53</f>
        <v>#DIV/0!</v>
      </c>
      <c r="I86" s="99" t="s">
        <v>5</v>
      </c>
      <c r="J86" s="98"/>
      <c r="K86" s="11"/>
      <c r="L86" s="11"/>
      <c r="M86" s="11"/>
      <c r="N86" s="11"/>
      <c r="O86" s="11"/>
      <c r="P86" s="11"/>
      <c r="Q86" s="11"/>
      <c r="R86" s="11"/>
    </row>
    <row r="87" spans="1:18" ht="17.45">
      <c r="A87" s="11"/>
      <c r="B87" s="11"/>
      <c r="C87" s="11"/>
      <c r="D87" s="17">
        <v>-0.2</v>
      </c>
      <c r="E87" s="6">
        <f t="shared" si="2"/>
        <v>19.260000000000002</v>
      </c>
      <c r="F87" s="5">
        <f t="shared" si="0"/>
        <v>0</v>
      </c>
      <c r="G87" s="5">
        <f t="shared" si="1"/>
        <v>0</v>
      </c>
      <c r="H87" s="1" t="e">
        <f t="shared" si="3"/>
        <v>#DIV/0!</v>
      </c>
      <c r="I87" s="45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7.45">
      <c r="A88" s="11"/>
      <c r="B88" s="11"/>
      <c r="C88" s="11"/>
      <c r="D88" s="17">
        <v>-0.1</v>
      </c>
      <c r="E88" s="6">
        <f t="shared" si="2"/>
        <v>21.6675</v>
      </c>
      <c r="F88" s="5">
        <f t="shared" si="0"/>
        <v>0</v>
      </c>
      <c r="G88" s="5">
        <f t="shared" si="1"/>
        <v>0</v>
      </c>
      <c r="H88" s="1" t="e">
        <f t="shared" si="3"/>
        <v>#DIV/0!</v>
      </c>
      <c r="I88" s="49">
        <v>0.93869999999999998</v>
      </c>
      <c r="J88" s="46">
        <v>1</v>
      </c>
      <c r="K88" s="11"/>
      <c r="L88" s="11"/>
      <c r="M88" s="11"/>
      <c r="N88" s="11"/>
      <c r="O88" s="11"/>
      <c r="P88" s="11"/>
      <c r="Q88" s="11"/>
      <c r="R88" s="11"/>
    </row>
    <row r="89" spans="1:18" ht="15.95">
      <c r="A89" s="11"/>
      <c r="B89" s="11"/>
      <c r="C89" s="11"/>
      <c r="D89" s="18">
        <v>0</v>
      </c>
      <c r="E89" s="7">
        <f t="shared" si="2"/>
        <v>24.074999999999999</v>
      </c>
      <c r="F89" s="8">
        <f t="shared" si="0"/>
        <v>0</v>
      </c>
      <c r="G89" s="8">
        <f t="shared" si="1"/>
        <v>0</v>
      </c>
      <c r="H89" s="9" t="e">
        <f t="shared" si="3"/>
        <v>#DIV/0!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ht="17.45">
      <c r="A90" s="11"/>
      <c r="B90" s="11"/>
      <c r="C90" s="11"/>
      <c r="D90" s="19">
        <v>0.1</v>
      </c>
      <c r="E90" s="6">
        <f t="shared" si="2"/>
        <v>26.482500000000002</v>
      </c>
      <c r="F90" s="5">
        <f t="shared" si="0"/>
        <v>0</v>
      </c>
      <c r="G90" s="5">
        <f t="shared" si="1"/>
        <v>0</v>
      </c>
      <c r="H90" s="1" t="e">
        <f t="shared" si="3"/>
        <v>#DIV/0!</v>
      </c>
      <c r="I90" s="48">
        <f>(I88*J90)/J88</f>
        <v>0</v>
      </c>
      <c r="J90" s="47"/>
      <c r="K90" s="11"/>
      <c r="L90" s="11"/>
      <c r="M90" s="11"/>
      <c r="N90" s="11"/>
      <c r="O90" s="11"/>
      <c r="P90" s="11"/>
      <c r="Q90" s="11"/>
      <c r="R90" s="11"/>
    </row>
    <row r="91" spans="1:18" ht="15.95">
      <c r="A91" s="11"/>
      <c r="B91" s="11"/>
      <c r="C91" s="11"/>
      <c r="D91" s="19">
        <v>0.2</v>
      </c>
      <c r="E91" s="6">
        <f t="shared" si="2"/>
        <v>28.889999999999997</v>
      </c>
      <c r="F91" s="5">
        <f t="shared" si="0"/>
        <v>0</v>
      </c>
      <c r="G91" s="5">
        <f t="shared" si="1"/>
        <v>0</v>
      </c>
      <c r="H91" s="1" t="e">
        <f t="shared" si="3"/>
        <v>#DIV/0!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95">
      <c r="A92" s="11"/>
      <c r="B92" s="11"/>
      <c r="C92" s="11"/>
      <c r="D92" s="19">
        <v>0.3</v>
      </c>
      <c r="E92" s="6">
        <f t="shared" si="2"/>
        <v>31.297499999999999</v>
      </c>
      <c r="F92" s="5">
        <f t="shared" si="0"/>
        <v>0</v>
      </c>
      <c r="G92" s="5">
        <f t="shared" si="1"/>
        <v>0</v>
      </c>
      <c r="H92" s="1" t="e">
        <f t="shared" si="3"/>
        <v>#DIV/0!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23.45">
      <c r="A95" s="11"/>
      <c r="B95" s="20" t="s">
        <v>44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>
      <c r="A97" s="11"/>
      <c r="B97" s="11" t="s">
        <v>45</v>
      </c>
      <c r="C97" s="11"/>
      <c r="D97" s="2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>
      <c r="A98" s="11"/>
      <c r="B98" s="11" t="s">
        <v>46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>
      <c r="A99" s="11"/>
      <c r="B99" s="11" t="s">
        <v>47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</sheetData>
  <sheetProtection algorithmName="SHA-512" hashValue="WsbxOnjmt7GRP1lit2Y3d8hwN670QR+hFBWq2yFafXfgdlmX/DQdozwIxRv2Qfy9GDHyb1RctUTLQT6ZwmOrug==" saltValue="BxIw+mI5uugKDmWQykBS3w==" spinCount="100000" sheet="1" objects="1" scenarios="1" selectLockedCells="1"/>
  <mergeCells count="11">
    <mergeCell ref="B50:B51"/>
    <mergeCell ref="E65:F65"/>
    <mergeCell ref="C59:I59"/>
    <mergeCell ref="I13:J13"/>
    <mergeCell ref="I86:J86"/>
    <mergeCell ref="D82:H82"/>
    <mergeCell ref="C33:I33"/>
    <mergeCell ref="C47:I47"/>
    <mergeCell ref="C19:I19"/>
    <mergeCell ref="C68:I68"/>
    <mergeCell ref="H74:H75"/>
  </mergeCells>
  <conditionalFormatting sqref="E85:E92">
    <cfRule type="cellIs" dxfId="2" priority="1" operator="lessThan">
      <formula>$C$8</formula>
    </cfRule>
  </conditionalFormatting>
  <conditionalFormatting sqref="F85:F92">
    <cfRule type="cellIs" dxfId="1" priority="2" operator="lessThan">
      <formula>#REF!</formula>
    </cfRule>
  </conditionalFormatting>
  <conditionalFormatting sqref="G85:H92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CASSIN Pauline</dc:creator>
  <cp:keywords/>
  <dc:description/>
  <cp:lastModifiedBy/>
  <cp:revision/>
  <dcterms:created xsi:type="dcterms:W3CDTF">2023-09-25T09:15:03Z</dcterms:created>
  <dcterms:modified xsi:type="dcterms:W3CDTF">2025-09-22T14:47:56Z</dcterms:modified>
  <cp:category/>
  <cp:contentStatus/>
</cp:coreProperties>
</file>