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8_{10EEBAE3-4B12-47B5-9385-96F07201AD97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F44" i="5" s="1"/>
  <c r="D27" i="5"/>
  <c r="G27" i="5" s="1"/>
  <c r="G24" i="5" s="1"/>
  <c r="I90" i="5"/>
  <c r="E15" i="5"/>
  <c r="B53" i="5" l="1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<sst xmlns="http://schemas.openxmlformats.org/spreadsheetml/2006/main" count="51" uniqueCount="49">
  <si>
    <t xml:space="preserve"> IHRE INVESTITION ZU SIMULIEREN</t>
  </si>
  <si>
    <t xml:space="preserve"> Bitte füllen Sie nur die türkisblauen Felder aus</t>
  </si>
  <si>
    <t xml:space="preserve"> Referenzpreis</t>
  </si>
  <si>
    <t xml:space="preserve">           Rabatt</t>
  </si>
  <si>
    <t>Wechselkurs :</t>
  </si>
  <si>
    <r>
      <rPr>
        <b/>
        <u/>
        <sz val="18"/>
        <color rgb="FF000059"/>
        <rFont val="Century Gothic"/>
        <family val="2"/>
      </rPr>
      <t>Schritt 1</t>
    </r>
    <r>
      <rPr>
        <b/>
        <sz val="18"/>
        <color rgb="FF000059"/>
        <rFont val="Century Gothic"/>
        <family val="2"/>
      </rPr>
      <t xml:space="preserve"> : Geben Sie Ihr geschätztes jährliches Bruttogehalt (einschließlich Prämien/Boni) für 2025 ein</t>
    </r>
  </si>
  <si>
    <t>Bruttojahresgehalt  (einschließlich Prämien/Boni)</t>
  </si>
  <si>
    <t>Zulässiger Höchstbetrag für Investitionen (1)</t>
  </si>
  <si>
    <t>CHF</t>
  </si>
  <si>
    <t>EUR</t>
  </si>
  <si>
    <r>
      <rPr>
        <b/>
        <u/>
        <sz val="18"/>
        <color rgb="FF000059"/>
        <rFont val="Century Gothic"/>
        <family val="2"/>
      </rPr>
      <t>Schritt 2 :</t>
    </r>
    <r>
      <rPr>
        <b/>
        <sz val="18"/>
        <color rgb="FF000059"/>
        <rFont val="Century Gothic"/>
        <family val="2"/>
      </rPr>
      <t xml:space="preserve"> Geben Sie den Betrag ein, den Sie investieren möchten (innerhalb des genehmigten Limits)</t>
    </r>
  </si>
  <si>
    <t>Min €50 | Max 1/4 des Bruttojahresgehalts (bis zu einer Grenze von 50.000 €)</t>
  </si>
  <si>
    <t>Bruttobetrag, den Sie investieren möchten</t>
  </si>
  <si>
    <r>
      <rPr>
        <b/>
        <u/>
        <sz val="18"/>
        <color rgb="FF000059"/>
        <rFont val="Century Gothic"/>
        <family val="2"/>
      </rPr>
      <t>Schritt 3 :</t>
    </r>
    <r>
      <rPr>
        <b/>
        <sz val="18"/>
        <color rgb="FF000059"/>
        <rFont val="Century Gothic"/>
        <family val="2"/>
      </rPr>
      <t xml:space="preserve"> Visualisieren Sie Ihre Investition bei der Anmeldung</t>
    </r>
  </si>
  <si>
    <t>Investierter Betrag</t>
  </si>
  <si>
    <t>Anzahl der investierten Aktien</t>
  </si>
  <si>
    <t>Anzahl der angebotenen Aktien</t>
  </si>
  <si>
    <t>Gesamtzahl der investierten</t>
  </si>
  <si>
    <t>Tatsächlich investierter</t>
  </si>
  <si>
    <t>(im Rahmen des genehmigten Höchstbetrags)</t>
  </si>
  <si>
    <t>(mit dem diskontierten Aktienkurs)</t>
  </si>
  <si>
    <t>(Gratisaktien) (2)</t>
  </si>
  <si>
    <t>Aktien</t>
  </si>
  <si>
    <t>Gesamtbetrag (3)</t>
  </si>
  <si>
    <t>Höhe der im Angebot vorgeschlagenen Vorteile (Rabatt und Gratisaktien) für Ihre Investition :</t>
  </si>
  <si>
    <r>
      <rPr>
        <b/>
        <u/>
        <sz val="18"/>
        <color rgb="FF000059"/>
        <rFont val="Century Gothic"/>
        <family val="2"/>
      </rPr>
      <t>Schritt 4 :</t>
    </r>
    <r>
      <rPr>
        <b/>
        <sz val="18"/>
        <color rgb="FF000059"/>
        <rFont val="Century Gothic"/>
        <family val="2"/>
      </rPr>
      <t xml:space="preserve"> Simulieren Sie Ihre Investition, indem Sie einen geschätzten Preis (der Aktie)</t>
    </r>
    <r>
      <rPr>
        <b/>
        <u/>
        <sz val="18"/>
        <color rgb="FF000059"/>
        <rFont val="Century Gothic"/>
        <family val="2"/>
      </rPr>
      <t xml:space="preserve"> am Ende der Sperrfrist</t>
    </r>
    <r>
      <rPr>
        <b/>
        <sz val="18"/>
        <color rgb="FF000059"/>
        <rFont val="Century Gothic"/>
        <family val="2"/>
      </rPr>
      <t xml:space="preserve"> eingeben</t>
    </r>
  </si>
  <si>
    <t xml:space="preserve">(Dauer von 3 Jahren, außer im Falle einer vorzeitigen Freigabe) </t>
  </si>
  <si>
    <t>Ihre Anlage folgt der Entwicklung des Elis-Aktienkurses, sowohl nach oben als auch nach unten. Er ist somit dem Risiko eines Kapitalverlustes ausgesetzt.</t>
  </si>
  <si>
    <t>Geschätzter Kurs der Elis-Aktie</t>
  </si>
  <si>
    <t>Entwicklung der Aktie</t>
  </si>
  <si>
    <t>Geschätzter Endwert</t>
  </si>
  <si>
    <t xml:space="preserve">Geschätzter </t>
  </si>
  <si>
    <t>Geschätzter Gesamtgewinn in %</t>
  </si>
  <si>
    <t>am Fälligkeitstag</t>
  </si>
  <si>
    <t>zum Fälligkeitszeitpunkt</t>
  </si>
  <si>
    <t>Ihrer Investition</t>
  </si>
  <si>
    <t>Gesamtgewinn</t>
  </si>
  <si>
    <t>der ursprünglichen Investition</t>
  </si>
  <si>
    <t>TABELLE DER AKTIENKURSSCHWANKUNGEN</t>
  </si>
  <si>
    <t>Entwicklung des Aktienkurses am Fälligkeitstag</t>
  </si>
  <si>
    <t>Geschätzter Kurs der Elis-Aktie am Fälligkeitstag</t>
  </si>
  <si>
    <t>Geschätzter Endwert Ihrer Investition</t>
  </si>
  <si>
    <t>Geschätzter Gesamtgewinn</t>
  </si>
  <si>
    <t>Geschätzter Gesamtgewinn in % der ursprünglichen Investition</t>
  </si>
  <si>
    <t>Wechselkurse :</t>
  </si>
  <si>
    <r>
      <t xml:space="preserve">Bitte beachten Sie: Alle Beträge und möglichen Gewinne enthalten </t>
    </r>
    <r>
      <rPr>
        <b/>
        <i/>
        <u/>
        <sz val="18"/>
        <color rgb="FFFF0000"/>
        <rFont val="Century Gothic"/>
        <family val="2"/>
      </rPr>
      <t>keine Steuern und Sozialabgaben</t>
    </r>
    <r>
      <rPr>
        <b/>
        <i/>
        <sz val="18"/>
        <color rgb="FFFF0000"/>
        <rFont val="Century Gothic"/>
        <family val="2"/>
      </rPr>
      <t>.</t>
    </r>
  </si>
  <si>
    <t>(1) in Höhe von 25 % des für 2025 geschätzten Jahresbruttogehalts (einschließlich Boni) bis zu einem Höchstbetrag von 50.000 € (genehmigter Höchstbetrag für Investitionen)</t>
  </si>
  <si>
    <t>(2) 1 offerierte Aktie für 10 gezeichnete Aktien</t>
  </si>
  <si>
    <t>(3) berechnet auf der Grundlage der Gesamtzahl der investierten Aktien zum Referenzpreis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</si>
</sst>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([$€-2]\ * #,##0.00_);_([$€-2]\ * \(#,##0.00\);_([$€-2]\ * &quot;-&quot;??_);_(@_)"/>
    <numFmt numFmtId="167" formatCode="#,##0.00\ &quot;€&quot;"/>
    <numFmt numFmtId="168" formatCode="_-* #,##0.00\ [$€-40C]_-;\-* #,##0.00\ [$€-40C]_-;_-* &quot;-&quot;??\ [$€-40C]_-;_-@_-"/>
    <numFmt numFmtId="169" formatCode="_-* #,##0.00\ [$CHF]_-;\-* #,##0.00\ [$CHF]_-;_-* &quot;-&quot;??\ [$CHF]_-;_-@_-"/>
    <numFmt numFmtId="170" formatCode="_-* #,##0.00\ [$CHF-100C]_-;\-* #,##0.00\ [$CHF-100C]_-;_-* &quot;-&quot;??\ [$CHF-100C]_-;_-@_-"/>
    <numFmt numFmtId="171" formatCode="_-* #,##0.0000\ [$CHF]_-;\-* #,##0.0000\ [$CHF]_-;_-* &quot;-&quot;??\ [$CHF]_-;_-@_-"/>
    <numFmt numFmtId="172" formatCode="#,##0.000\ &quot;€&quot;;[Red]\-#,##0.000\ &quot;€&quot;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b/>
      <sz val="22"/>
      <color rgb="FF000059"/>
      <name val="Century Gothic"/>
      <family val="2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i/>
      <sz val="16"/>
      <name val="Century Gothic"/>
      <family val="2"/>
    </font>
    <font>
      <i/>
      <sz val="11"/>
      <color rgb="FF000059"/>
      <name val="Century Gothic"/>
      <family val="2"/>
    </font>
    <font>
      <b/>
      <sz val="26"/>
      <color theme="1"/>
      <name val="Century Gothic"/>
      <family val="2"/>
    </font>
    <font>
      <sz val="11"/>
      <name val="Century Gothic"/>
      <family val="2"/>
    </font>
    <font>
      <b/>
      <sz val="26"/>
      <name val="Century Gothic"/>
      <family val="2"/>
    </font>
    <font>
      <sz val="11"/>
      <color theme="0"/>
      <name val="Century Gothic"/>
      <family val="2"/>
    </font>
    <font>
      <b/>
      <u/>
      <sz val="16"/>
      <color theme="1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6"/>
      <name val="Century Gothic"/>
      <family val="2"/>
    </font>
    <font>
      <u/>
      <sz val="14"/>
      <color theme="10"/>
      <name val="Century Gothic"/>
      <family val="2"/>
    </font>
    <font>
      <b/>
      <sz val="12"/>
      <color theme="0"/>
      <name val="Century Gothic"/>
      <family val="2"/>
    </font>
    <font>
      <b/>
      <sz val="20"/>
      <color rgb="FF000059"/>
      <name val="Century Gothic"/>
      <family val="2"/>
    </font>
    <font>
      <i/>
      <sz val="18"/>
      <color rgb="FF000059"/>
      <name val="Century Gothic"/>
      <family val="2"/>
    </font>
    <font>
      <b/>
      <sz val="18"/>
      <color rgb="FF16CBE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9" fontId="16" fillId="0" borderId="1" xfId="3" applyFont="1" applyBorder="1" applyProtection="1"/>
    <xf numFmtId="9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7" fontId="12" fillId="0" borderId="1" xfId="3" applyNumberFormat="1" applyFont="1" applyBorder="1" applyProtection="1"/>
    <xf numFmtId="165" fontId="9" fillId="0" borderId="1" xfId="0" applyNumberFormat="1" applyFont="1" applyBorder="1"/>
    <xf numFmtId="167" fontId="9" fillId="0" borderId="1" xfId="3" applyNumberFormat="1" applyFont="1" applyBorder="1" applyProtection="1"/>
    <xf numFmtId="167" fontId="16" fillId="3" borderId="1" xfId="3" applyNumberFormat="1" applyFont="1" applyFill="1" applyBorder="1" applyProtection="1"/>
    <xf numFmtId="165" fontId="9" fillId="3" borderId="1" xfId="0" applyNumberFormat="1" applyFont="1" applyFill="1" applyBorder="1"/>
    <xf numFmtId="9" fontId="16" fillId="3" borderId="1" xfId="3" applyFont="1" applyFill="1" applyBorder="1" applyProtection="1"/>
    <xf numFmtId="165" fontId="12" fillId="0" borderId="1" xfId="0" applyNumberFormat="1" applyFont="1" applyBorder="1"/>
    <xf numFmtId="0" fontId="7" fillId="0" borderId="0" xfId="0" applyFont="1"/>
    <xf numFmtId="0" fontId="13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9" fontId="15" fillId="0" borderId="1" xfId="3" applyFont="1" applyBorder="1" applyProtection="1"/>
    <xf numFmtId="9" fontId="18" fillId="3" borderId="1" xfId="3" applyFont="1" applyFill="1" applyBorder="1" applyProtection="1"/>
    <xf numFmtId="9" fontId="17" fillId="0" borderId="1" xfId="3" applyFont="1" applyBorder="1" applyProtection="1"/>
    <xf numFmtId="0" fontId="19" fillId="0" borderId="0" xfId="0" applyFont="1"/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5" fontId="7" fillId="0" borderId="0" xfId="0" applyNumberFormat="1" applyFont="1"/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9" fillId="0" borderId="0" xfId="0" applyFont="1"/>
    <xf numFmtId="0" fontId="29" fillId="5" borderId="0" xfId="0" applyFont="1" applyFill="1"/>
    <xf numFmtId="0" fontId="10" fillId="5" borderId="0" xfId="0" applyFont="1" applyFill="1" applyAlignment="1">
      <alignment horizontal="center"/>
    </xf>
    <xf numFmtId="168" fontId="34" fillId="0" borderId="0" xfId="1" applyNumberFormat="1" applyFont="1" applyProtection="1"/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5" fontId="25" fillId="0" borderId="0" xfId="1" applyFont="1" applyFill="1" applyBorder="1" applyAlignment="1" applyProtection="1">
      <alignment vertical="top"/>
    </xf>
    <xf numFmtId="168" fontId="33" fillId="6" borderId="0" xfId="1" applyNumberFormat="1" applyFont="1" applyFill="1" applyAlignment="1" applyProtection="1">
      <protection locked="0"/>
    </xf>
    <xf numFmtId="0" fontId="25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169" fontId="25" fillId="0" borderId="0" xfId="0" applyNumberFormat="1" applyFont="1"/>
    <xf numFmtId="171" fontId="25" fillId="0" borderId="0" xfId="0" applyNumberFormat="1" applyFont="1" applyAlignment="1">
      <alignment vertical="top"/>
    </xf>
    <xf numFmtId="169" fontId="22" fillId="0" borderId="0" xfId="0" applyNumberFormat="1" applyFont="1"/>
    <xf numFmtId="169" fontId="8" fillId="0" borderId="0" xfId="1" applyNumberFormat="1" applyFont="1" applyAlignment="1" applyProtection="1">
      <alignment horizontal="center"/>
      <protection locked="0"/>
    </xf>
    <xf numFmtId="165" fontId="22" fillId="0" borderId="0" xfId="1" applyFont="1" applyFill="1" applyBorder="1" applyProtection="1"/>
    <xf numFmtId="169" fontId="22" fillId="0" borderId="0" xfId="1" applyNumberFormat="1" applyFont="1" applyFill="1" applyBorder="1" applyProtection="1"/>
    <xf numFmtId="169" fontId="8" fillId="0" borderId="0" xfId="1" applyNumberFormat="1" applyFont="1" applyProtection="1">
      <protection locked="0"/>
    </xf>
    <xf numFmtId="0" fontId="3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6" fillId="0" borderId="0" xfId="1" applyFont="1" applyBorder="1" applyAlignment="1" applyProtection="1">
      <alignment horizontal="right" vertical="center" wrapText="1"/>
    </xf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170" fontId="22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4" borderId="0" xfId="0" applyFont="1" applyFill="1"/>
    <xf numFmtId="0" fontId="39" fillId="4" borderId="0" xfId="0" applyFont="1" applyFill="1"/>
    <xf numFmtId="0" fontId="42" fillId="0" borderId="0" xfId="0" applyFont="1"/>
    <xf numFmtId="0" fontId="43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wrapText="1"/>
    </xf>
    <xf numFmtId="0" fontId="44" fillId="0" borderId="0" xfId="0" applyFont="1"/>
    <xf numFmtId="166" fontId="45" fillId="0" borderId="0" xfId="0" applyNumberFormat="1" applyFont="1"/>
    <xf numFmtId="2" fontId="7" fillId="0" borderId="0" xfId="0" applyNumberFormat="1" applyFont="1"/>
    <xf numFmtId="0" fontId="46" fillId="4" borderId="0" xfId="0" applyFont="1" applyFill="1"/>
    <xf numFmtId="165" fontId="47" fillId="4" borderId="0" xfId="1" applyFont="1" applyFill="1" applyBorder="1" applyAlignment="1" applyProtection="1">
      <alignment horizontal="left"/>
    </xf>
    <xf numFmtId="165" fontId="47" fillId="4" borderId="0" xfId="1" applyFont="1" applyFill="1" applyBorder="1" applyAlignment="1" applyProtection="1">
      <alignment horizontal="center"/>
    </xf>
    <xf numFmtId="0" fontId="47" fillId="0" borderId="0" xfId="0" applyFont="1"/>
    <xf numFmtId="0" fontId="45" fillId="0" borderId="0" xfId="0" applyFont="1"/>
    <xf numFmtId="165" fontId="39" fillId="0" borderId="0" xfId="1" applyFont="1" applyBorder="1" applyAlignment="1" applyProtection="1">
      <alignment horizontal="left"/>
    </xf>
    <xf numFmtId="165" fontId="7" fillId="0" borderId="0" xfId="1" applyFont="1" applyBorder="1" applyAlignment="1" applyProtection="1">
      <alignment horizontal="left"/>
    </xf>
    <xf numFmtId="165" fontId="7" fillId="0" borderId="0" xfId="1" applyFont="1" applyBorder="1" applyAlignment="1" applyProtection="1">
      <alignment horizontal="center"/>
    </xf>
    <xf numFmtId="0" fontId="48" fillId="0" borderId="0" xfId="4" applyFont="1" applyFill="1" applyBorder="1" applyAlignment="1" applyProtection="1">
      <alignment horizontal="left"/>
    </xf>
    <xf numFmtId="168" fontId="22" fillId="0" borderId="0" xfId="1" applyNumberFormat="1" applyFont="1" applyFill="1" applyBorder="1" applyProtection="1"/>
    <xf numFmtId="2" fontId="22" fillId="0" borderId="0" xfId="1" applyNumberFormat="1" applyFont="1" applyFill="1" applyBorder="1" applyAlignment="1" applyProtection="1">
      <alignment horizontal="center"/>
    </xf>
    <xf numFmtId="1" fontId="22" fillId="0" borderId="0" xfId="1" applyNumberFormat="1" applyFont="1" applyFill="1" applyBorder="1" applyAlignment="1" applyProtection="1">
      <alignment horizontal="center"/>
    </xf>
    <xf numFmtId="0" fontId="7" fillId="5" borderId="0" xfId="0" applyFont="1" applyFill="1"/>
    <xf numFmtId="0" fontId="11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 wrapText="1"/>
    </xf>
    <xf numFmtId="165" fontId="50" fillId="5" borderId="0" xfId="0" applyNumberFormat="1" applyFont="1" applyFill="1" applyAlignment="1">
      <alignment horizontal="center"/>
    </xf>
    <xf numFmtId="10" fontId="50" fillId="5" borderId="0" xfId="3" applyNumberFormat="1" applyFont="1" applyFill="1" applyBorder="1" applyAlignment="1" applyProtection="1">
      <alignment horizontal="left"/>
    </xf>
    <xf numFmtId="0" fontId="50" fillId="5" borderId="0" xfId="3" applyNumberFormat="1" applyFont="1" applyFill="1" applyBorder="1" applyAlignment="1" applyProtection="1">
      <alignment horizontal="center"/>
    </xf>
    <xf numFmtId="165" fontId="50" fillId="0" borderId="0" xfId="0" applyNumberFormat="1" applyFont="1" applyAlignment="1">
      <alignment horizontal="center"/>
    </xf>
    <xf numFmtId="0" fontId="50" fillId="0" borderId="0" xfId="3" applyNumberFormat="1" applyFont="1" applyFill="1" applyBorder="1" applyAlignment="1" applyProtection="1">
      <alignment horizontal="center"/>
    </xf>
    <xf numFmtId="0" fontId="51" fillId="0" borderId="0" xfId="0" applyFont="1" applyAlignment="1">
      <alignment horizontal="center"/>
    </xf>
    <xf numFmtId="168" fontId="52" fillId="0" borderId="0" xfId="1" applyNumberFormat="1" applyFont="1" applyFill="1" applyBorder="1" applyProtection="1">
      <protection locked="0"/>
    </xf>
    <xf numFmtId="10" fontId="22" fillId="0" borderId="0" xfId="3" applyNumberFormat="1" applyFont="1" applyFill="1" applyBorder="1" applyAlignment="1" applyProtection="1">
      <alignment horizontal="center"/>
    </xf>
    <xf numFmtId="9" fontId="22" fillId="0" borderId="0" xfId="3" applyFont="1" applyFill="1" applyBorder="1" applyAlignment="1" applyProtection="1">
      <alignment horizontal="center"/>
    </xf>
    <xf numFmtId="172" fontId="6" fillId="0" borderId="0" xfId="1" applyNumberFormat="1" applyFont="1" applyFill="1" applyAlignment="1" applyProtection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3" fillId="5" borderId="0" xfId="0" applyFont="1" applyFill="1" applyAlignment="1">
      <alignment horizontal="center"/>
    </xf>
  </cellXfs>
  <cellStyles count="5">
    <cellStyle name="Link" xfId="4" builtinId="8"/>
    <cellStyle name="Monétaire 2" xfId="2" xr:uid="{3C06511D-6F6A-48B5-BB38-A791AD28CF61}"/>
    <cellStyle name="Prozent" xfId="3" builtinId="5"/>
    <cellStyle name="Standard" xfId="0" builtinId="0"/>
    <cellStyle name="Währung" xfId="1" builtinId="4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106895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2146674</xdr:colOff>
      <xdr:row>8</xdr:row>
      <xdr:rowOff>265767</xdr:rowOff>
    </xdr:from>
    <xdr:to>
      <xdr:col>4</xdr:col>
      <xdr:colOff>1195854</xdr:colOff>
      <xdr:row>12</xdr:row>
      <xdr:rowOff>94150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102350" y="2619002"/>
          <a:ext cx="1200710" cy="1072236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458412</xdr:colOff>
      <xdr:row>9</xdr:row>
      <xdr:rowOff>11807</xdr:rowOff>
    </xdr:from>
    <xdr:to>
      <xdr:col>5</xdr:col>
      <xdr:colOff>1496103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15441" y="2645189"/>
          <a:ext cx="1037691" cy="953904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525025</xdr:colOff>
      <xdr:row>9</xdr:row>
      <xdr:rowOff>58851</xdr:rowOff>
    </xdr:from>
    <xdr:to>
      <xdr:col>6</xdr:col>
      <xdr:colOff>1553191</xdr:colOff>
      <xdr:row>12</xdr:row>
      <xdr:rowOff>26450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54290" y="2692233"/>
          <a:ext cx="1028166" cy="931305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682674</xdr:colOff>
      <xdr:row>60</xdr:row>
      <xdr:rowOff>25066</xdr:rowOff>
    </xdr:from>
    <xdr:to>
      <xdr:col>4</xdr:col>
      <xdr:colOff>1228187</xdr:colOff>
      <xdr:row>62</xdr:row>
      <xdr:rowOff>182550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0939" y="15141801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763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1750546</xdr:colOff>
      <xdr:row>37</xdr:row>
      <xdr:rowOff>23245</xdr:rowOff>
    </xdr:from>
    <xdr:to>
      <xdr:col>6</xdr:col>
      <xdr:colOff>268942</xdr:colOff>
      <xdr:row>39</xdr:row>
      <xdr:rowOff>190497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588811" y="9794774"/>
          <a:ext cx="2261160" cy="637899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565752</xdr:colOff>
      <xdr:row>51</xdr:row>
      <xdr:rowOff>80210</xdr:rowOff>
    </xdr:from>
    <xdr:to>
      <xdr:col>4</xdr:col>
      <xdr:colOff>1077094</xdr:colOff>
      <xdr:row>54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1096586</xdr:colOff>
      <xdr:row>53</xdr:row>
      <xdr:rowOff>106886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575692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84957" y="19194463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661159</xdr:colOff>
      <xdr:row>75</xdr:row>
      <xdr:rowOff>149214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872894" y="19188008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710164</xdr:colOff>
      <xdr:row>75</xdr:row>
      <xdr:rowOff>155669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48429" y="19194463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817746</xdr:colOff>
      <xdr:row>75</xdr:row>
      <xdr:rowOff>151187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98775" y="1918998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56028</xdr:colOff>
      <xdr:row>59</xdr:row>
      <xdr:rowOff>179293</xdr:rowOff>
    </xdr:from>
    <xdr:to>
      <xdr:col>6</xdr:col>
      <xdr:colOff>703728</xdr:colOff>
      <xdr:row>63</xdr:row>
      <xdr:rowOff>29508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57" y="15083117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885265</xdr:colOff>
      <xdr:row>12</xdr:row>
      <xdr:rowOff>39964</xdr:rowOff>
    </xdr:from>
    <xdr:to>
      <xdr:col>4</xdr:col>
      <xdr:colOff>1136543</xdr:colOff>
      <xdr:row>13</xdr:row>
      <xdr:rowOff>171856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19829102">
          <a:off x="6992471" y="3637052"/>
          <a:ext cx="251278" cy="479275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1030980</xdr:colOff>
      <xdr:row>12</xdr:row>
      <xdr:rowOff>160755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708009" y="3757843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1058213</xdr:colOff>
      <xdr:row>12</xdr:row>
      <xdr:rowOff>67234</xdr:rowOff>
    </xdr:from>
    <xdr:to>
      <xdr:col>6</xdr:col>
      <xdr:colOff>1309491</xdr:colOff>
      <xdr:row>13</xdr:row>
      <xdr:rowOff>199126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 rot="21156267">
          <a:off x="11087478" y="3664322"/>
          <a:ext cx="251278" cy="479275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582705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71176" y="3664324"/>
          <a:ext cx="2577353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970094</xdr:colOff>
      <xdr:row>85</xdr:row>
      <xdr:rowOff>82315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29947" y="22068256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683558</xdr:colOff>
      <xdr:row>37</xdr:row>
      <xdr:rowOff>112057</xdr:rowOff>
    </xdr:from>
    <xdr:to>
      <xdr:col>4</xdr:col>
      <xdr:colOff>1210235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398558" y="9446557"/>
          <a:ext cx="526677" cy="493059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667869</xdr:colOff>
      <xdr:row>40</xdr:row>
      <xdr:rowOff>85165</xdr:rowOff>
    </xdr:from>
    <xdr:to>
      <xdr:col>4</xdr:col>
      <xdr:colOff>1194546</xdr:colOff>
      <xdr:row>42</xdr:row>
      <xdr:rowOff>141195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382869" y="10103224"/>
          <a:ext cx="526677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1647265</xdr:colOff>
      <xdr:row>9</xdr:row>
      <xdr:rowOff>56030</xdr:rowOff>
    </xdr:from>
    <xdr:to>
      <xdr:col>8</xdr:col>
      <xdr:colOff>78442</xdr:colOff>
      <xdr:row>11</xdr:row>
      <xdr:rowOff>224118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81BED2A-AE97-50C0-C95C-A0D335E913BB}"/>
            </a:ext>
          </a:extLst>
        </xdr:cNvPr>
        <xdr:cNvSpPr txBox="1"/>
      </xdr:nvSpPr>
      <xdr:spPr>
        <a:xfrm>
          <a:off x="11228294" y="2745442"/>
          <a:ext cx="2061883" cy="896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i="1">
              <a:latin typeface="Century Gothic" panose="020B0502020202020204" pitchFamily="34" charset="0"/>
            </a:rPr>
            <a:t>Preis bei der</a:t>
          </a:r>
        </a:p>
        <a:p>
          <a:r>
            <a:rPr lang="fr-FR" sz="1600" i="1">
              <a:latin typeface="Century Gothic" panose="020B0502020202020204" pitchFamily="34" charset="0"/>
            </a:rPr>
            <a:t>Zeichnung der</a:t>
          </a:r>
        </a:p>
        <a:p>
          <a:r>
            <a:rPr lang="fr-FR" sz="1600" i="1">
              <a:latin typeface="Century Gothic" panose="020B0502020202020204" pitchFamily="34" charset="0"/>
            </a:rPr>
            <a:t>Aktien</a:t>
          </a:r>
        </a:p>
      </xdr:txBody>
    </xdr:sp>
    <xdr:clientData/>
  </xdr:twoCellAnchor>
  <xdr:oneCellAnchor>
    <xdr:from>
      <xdr:col>3</xdr:col>
      <xdr:colOff>1961029</xdr:colOff>
      <xdr:row>1</xdr:row>
      <xdr:rowOff>78441</xdr:rowOff>
    </xdr:from>
    <xdr:ext cx="5973238" cy="941412"/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E75C976-2DCE-454D-8CE3-C094577C3F16}"/>
            </a:ext>
          </a:extLst>
        </xdr:cNvPr>
        <xdr:cNvSpPr/>
      </xdr:nvSpPr>
      <xdr:spPr>
        <a:xfrm>
          <a:off x="5737411" y="268941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 editAs="oneCell">
    <xdr:from>
      <xdr:col>8</xdr:col>
      <xdr:colOff>851647</xdr:colOff>
      <xdr:row>0</xdr:row>
      <xdr:rowOff>89648</xdr:rowOff>
    </xdr:from>
    <xdr:to>
      <xdr:col>10</xdr:col>
      <xdr:colOff>221153</xdr:colOff>
      <xdr:row>2</xdr:row>
      <xdr:rowOff>564307</xdr:rowOff>
    </xdr:to>
    <xdr:pic>
      <xdr:nvPicPr>
        <xdr:cNvPr id="45" name="Picture 66">
          <a:extLst>
            <a:ext uri="{FF2B5EF4-FFF2-40B4-BE49-F238E27FC236}">
              <a16:creationId xmlns:a16="http://schemas.microsoft.com/office/drawing/2014/main" id="{41F754C4-BE03-4344-9924-989EC75B9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63382" y="89648"/>
          <a:ext cx="2649655" cy="903658"/>
        </a:xfrm>
        <a:prstGeom prst="rect">
          <a:avLst/>
        </a:prstGeom>
      </xdr:spPr>
    </xdr:pic>
    <xdr:clientData/>
  </xdr:twoCellAnchor>
  <xdr:twoCellAnchor>
    <xdr:from>
      <xdr:col>4</xdr:col>
      <xdr:colOff>1740465</xdr:colOff>
      <xdr:row>40</xdr:row>
      <xdr:rowOff>41178</xdr:rowOff>
    </xdr:from>
    <xdr:to>
      <xdr:col>6</xdr:col>
      <xdr:colOff>255352</xdr:colOff>
      <xdr:row>43</xdr:row>
      <xdr:rowOff>9232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44A7D915-1934-46A4-A5B6-9A5CC2DA54E8}"/>
            </a:ext>
          </a:extLst>
        </xdr:cNvPr>
        <xdr:cNvSpPr/>
      </xdr:nvSpPr>
      <xdr:spPr>
        <a:xfrm>
          <a:off x="7578730" y="10316972"/>
          <a:ext cx="2257651" cy="65161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726683</xdr:colOff>
      <xdr:row>51</xdr:row>
      <xdr:rowOff>59875</xdr:rowOff>
    </xdr:from>
    <xdr:to>
      <xdr:col>2</xdr:col>
      <xdr:colOff>148643</xdr:colOff>
      <xdr:row>53</xdr:row>
      <xdr:rowOff>190499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F4B8732E-2B5F-4006-94FF-0149F54A189D}"/>
            </a:ext>
          </a:extLst>
        </xdr:cNvPr>
        <xdr:cNvSpPr/>
      </xdr:nvSpPr>
      <xdr:spPr>
        <a:xfrm>
          <a:off x="726683" y="13103522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72265</xdr:colOff>
      <xdr:row>51</xdr:row>
      <xdr:rowOff>55393</xdr:rowOff>
    </xdr:from>
    <xdr:to>
      <xdr:col>3</xdr:col>
      <xdr:colOff>1903490</xdr:colOff>
      <xdr:row>53</xdr:row>
      <xdr:rowOff>186017</xdr:rowOff>
    </xdr:to>
    <xdr:sp macro="" textlink="">
      <xdr:nvSpPr>
        <xdr:cNvPr id="52" name="Rectangle : coins arrondis 51">
          <a:extLst>
            <a:ext uri="{FF2B5EF4-FFF2-40B4-BE49-F238E27FC236}">
              <a16:creationId xmlns:a16="http://schemas.microsoft.com/office/drawing/2014/main" id="{C9CF9AC7-656F-4BF1-9BDE-BAF718CEFD1D}"/>
            </a:ext>
          </a:extLst>
        </xdr:cNvPr>
        <xdr:cNvSpPr/>
      </xdr:nvSpPr>
      <xdr:spPr>
        <a:xfrm>
          <a:off x="3848647" y="13099040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34168</xdr:colOff>
      <xdr:row>51</xdr:row>
      <xdr:rowOff>50911</xdr:rowOff>
    </xdr:from>
    <xdr:to>
      <xdr:col>5</xdr:col>
      <xdr:colOff>1865393</xdr:colOff>
      <xdr:row>53</xdr:row>
      <xdr:rowOff>181535</xdr:rowOff>
    </xdr:to>
    <xdr:sp macro="" textlink="">
      <xdr:nvSpPr>
        <xdr:cNvPr id="54" name="Rectangle : coins arrondis 53">
          <a:extLst>
            <a:ext uri="{FF2B5EF4-FFF2-40B4-BE49-F238E27FC236}">
              <a16:creationId xmlns:a16="http://schemas.microsoft.com/office/drawing/2014/main" id="{4FAA2B2A-6E74-4384-B31C-7D9D424E62C3}"/>
            </a:ext>
          </a:extLst>
        </xdr:cNvPr>
        <xdr:cNvSpPr/>
      </xdr:nvSpPr>
      <xdr:spPr>
        <a:xfrm>
          <a:off x="7743815" y="13094558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1878665</xdr:colOff>
      <xdr:row>51</xdr:row>
      <xdr:rowOff>57635</xdr:rowOff>
    </xdr:from>
    <xdr:to>
      <xdr:col>8</xdr:col>
      <xdr:colOff>79184</xdr:colOff>
      <xdr:row>53</xdr:row>
      <xdr:rowOff>188259</xdr:rowOff>
    </xdr:to>
    <xdr:sp macro="" textlink="">
      <xdr:nvSpPr>
        <xdr:cNvPr id="55" name="Rectangle : coins arrondis 54">
          <a:extLst>
            <a:ext uri="{FF2B5EF4-FFF2-40B4-BE49-F238E27FC236}">
              <a16:creationId xmlns:a16="http://schemas.microsoft.com/office/drawing/2014/main" id="{D6676C9A-7FE3-4E96-AC24-E7954BE6F62C}"/>
            </a:ext>
          </a:extLst>
        </xdr:cNvPr>
        <xdr:cNvSpPr/>
      </xdr:nvSpPr>
      <xdr:spPr>
        <a:xfrm>
          <a:off x="11459694" y="13101282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1594041</xdr:colOff>
      <xdr:row>51</xdr:row>
      <xdr:rowOff>64358</xdr:rowOff>
    </xdr:from>
    <xdr:to>
      <xdr:col>10</xdr:col>
      <xdr:colOff>141942</xdr:colOff>
      <xdr:row>53</xdr:row>
      <xdr:rowOff>194982</xdr:rowOff>
    </xdr:to>
    <xdr:sp macro="" textlink="">
      <xdr:nvSpPr>
        <xdr:cNvPr id="58" name="Rectangle : coins arrondis 57">
          <a:extLst>
            <a:ext uri="{FF2B5EF4-FFF2-40B4-BE49-F238E27FC236}">
              <a16:creationId xmlns:a16="http://schemas.microsoft.com/office/drawing/2014/main" id="{411DFB3A-D86E-4F64-8B42-E3A09A24E516}"/>
            </a:ext>
          </a:extLst>
        </xdr:cNvPr>
        <xdr:cNvSpPr/>
      </xdr:nvSpPr>
      <xdr:spPr>
        <a:xfrm>
          <a:off x="14805776" y="13108005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117089</xdr:colOff>
      <xdr:row>75</xdr:row>
      <xdr:rowOff>55392</xdr:rowOff>
    </xdr:from>
    <xdr:to>
      <xdr:col>3</xdr:col>
      <xdr:colOff>1948314</xdr:colOff>
      <xdr:row>77</xdr:row>
      <xdr:rowOff>186016</xdr:rowOff>
    </xdr:to>
    <xdr:sp macro="" textlink="">
      <xdr:nvSpPr>
        <xdr:cNvPr id="60" name="Rectangle : coins arrondis 59">
          <a:extLst>
            <a:ext uri="{FF2B5EF4-FFF2-40B4-BE49-F238E27FC236}">
              <a16:creationId xmlns:a16="http://schemas.microsoft.com/office/drawing/2014/main" id="{F395330D-B07B-481B-8E63-4CF0A1406DC0}"/>
            </a:ext>
          </a:extLst>
        </xdr:cNvPr>
        <xdr:cNvSpPr/>
      </xdr:nvSpPr>
      <xdr:spPr>
        <a:xfrm>
          <a:off x="3893471" y="19094186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67789</xdr:colOff>
      <xdr:row>75</xdr:row>
      <xdr:rowOff>50910</xdr:rowOff>
    </xdr:from>
    <xdr:to>
      <xdr:col>6</xdr:col>
      <xdr:colOff>27632</xdr:colOff>
      <xdr:row>77</xdr:row>
      <xdr:rowOff>181534</xdr:rowOff>
    </xdr:to>
    <xdr:sp macro="" textlink="">
      <xdr:nvSpPr>
        <xdr:cNvPr id="61" name="Rectangle : coins arrondis 60">
          <a:extLst>
            <a:ext uri="{FF2B5EF4-FFF2-40B4-BE49-F238E27FC236}">
              <a16:creationId xmlns:a16="http://schemas.microsoft.com/office/drawing/2014/main" id="{3D5AC732-64CF-476A-B2B7-C8C53C0EE2EB}"/>
            </a:ext>
          </a:extLst>
        </xdr:cNvPr>
        <xdr:cNvSpPr/>
      </xdr:nvSpPr>
      <xdr:spPr>
        <a:xfrm>
          <a:off x="7777436" y="19089704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1912285</xdr:colOff>
      <xdr:row>75</xdr:row>
      <xdr:rowOff>57634</xdr:rowOff>
    </xdr:from>
    <xdr:to>
      <xdr:col>8</xdr:col>
      <xdr:colOff>112804</xdr:colOff>
      <xdr:row>77</xdr:row>
      <xdr:rowOff>188258</xdr:rowOff>
    </xdr:to>
    <xdr:sp macro="" textlink="">
      <xdr:nvSpPr>
        <xdr:cNvPr id="62" name="Rectangle : coins arrondis 61">
          <a:extLst>
            <a:ext uri="{FF2B5EF4-FFF2-40B4-BE49-F238E27FC236}">
              <a16:creationId xmlns:a16="http://schemas.microsoft.com/office/drawing/2014/main" id="{C587DA58-D457-4CC6-B124-EFA62B46B8D4}"/>
            </a:ext>
          </a:extLst>
        </xdr:cNvPr>
        <xdr:cNvSpPr/>
      </xdr:nvSpPr>
      <xdr:spPr>
        <a:xfrm>
          <a:off x="11493314" y="19096428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1605251</xdr:colOff>
      <xdr:row>75</xdr:row>
      <xdr:rowOff>53152</xdr:rowOff>
    </xdr:from>
    <xdr:to>
      <xdr:col>10</xdr:col>
      <xdr:colOff>153152</xdr:colOff>
      <xdr:row>77</xdr:row>
      <xdr:rowOff>183776</xdr:rowOff>
    </xdr:to>
    <xdr:sp macro="" textlink="">
      <xdr:nvSpPr>
        <xdr:cNvPr id="63" name="Rectangle : coins arrondis 62">
          <a:extLst>
            <a:ext uri="{FF2B5EF4-FFF2-40B4-BE49-F238E27FC236}">
              <a16:creationId xmlns:a16="http://schemas.microsoft.com/office/drawing/2014/main" id="{66FDDDE2-CF79-452A-89D5-03E1319D1CC6}"/>
            </a:ext>
          </a:extLst>
        </xdr:cNvPr>
        <xdr:cNvSpPr/>
      </xdr:nvSpPr>
      <xdr:spPr>
        <a:xfrm>
          <a:off x="14816986" y="19091946"/>
          <a:ext cx="1831225" cy="634889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1:Q295"/>
  <sheetViews>
    <sheetView showGridLines="0" tabSelected="1" topLeftCell="A5" zoomScale="85" zoomScaleNormal="85" workbookViewId="0">
      <selection activeCell="F39" sqref="F39"/>
    </sheetView>
  </sheetViews>
  <sheetFormatPr defaultColWidth="11.42578125" defaultRowHeight="14.45"/>
  <cols>
    <col min="2" max="2" width="24.7109375" customWidth="1"/>
    <col min="3" max="3" width="20.5703125" customWidth="1"/>
    <col min="4" max="4" width="30.85546875" customWidth="1"/>
    <col min="5" max="5" width="28" customWidth="1"/>
    <col min="6" max="6" width="28.140625" customWidth="1"/>
    <col min="7" max="7" width="29.140625" customWidth="1"/>
    <col min="8" max="8" width="25.42578125" customWidth="1"/>
    <col min="9" max="9" width="26.140625" customWidth="1"/>
    <col min="10" max="10" width="23" customWidth="1"/>
    <col min="11" max="11" width="16.85546875" bestFit="1" customWidth="1"/>
    <col min="12" max="12" width="23.5703125" customWidth="1"/>
  </cols>
  <sheetData>
    <row r="1" spans="1:17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48.95">
      <c r="A3" s="11"/>
      <c r="B3" s="11"/>
      <c r="C3" s="11"/>
      <c r="D3" s="58"/>
      <c r="E3" s="11"/>
      <c r="F3" s="3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32.1">
      <c r="A4" s="11"/>
      <c r="B4" s="59"/>
      <c r="C4" s="59"/>
      <c r="D4" s="60"/>
      <c r="E4" s="11"/>
      <c r="F4" s="31" t="s"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>
      <c r="A5" s="61"/>
      <c r="B5" s="62"/>
      <c r="C5" s="62"/>
      <c r="D5" s="5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19.5">
      <c r="A6" s="61"/>
      <c r="B6" s="62"/>
      <c r="C6" s="62"/>
      <c r="D6" s="59"/>
      <c r="E6" s="11"/>
      <c r="F6" s="32" t="s">
        <v>1</v>
      </c>
      <c r="G6" s="11"/>
      <c r="H6" s="63"/>
      <c r="I6" s="11"/>
      <c r="J6" s="11"/>
      <c r="K6" s="11"/>
      <c r="L6" s="11"/>
      <c r="M6" s="11"/>
      <c r="N6" s="11"/>
      <c r="O6" s="11"/>
      <c r="P6" s="11"/>
      <c r="Q6" s="11"/>
    </row>
    <row r="7" spans="1:17" ht="20.45">
      <c r="A7" s="61"/>
      <c r="B7" s="64"/>
      <c r="C7" s="65"/>
      <c r="D7" s="59"/>
      <c r="E7" s="11"/>
      <c r="F7" s="11"/>
      <c r="G7" s="11"/>
      <c r="H7" s="66"/>
      <c r="I7" s="67"/>
      <c r="J7" s="68"/>
      <c r="K7" s="11"/>
      <c r="L7" s="11"/>
      <c r="M7" s="11"/>
      <c r="N7" s="11"/>
      <c r="O7" s="11"/>
      <c r="P7" s="11"/>
      <c r="Q7" s="11"/>
    </row>
    <row r="8" spans="1:17" s="33" customFormat="1" ht="21.6">
      <c r="A8" s="69"/>
      <c r="B8" s="70"/>
      <c r="C8" s="71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33" customFormat="1" ht="21.6">
      <c r="A9" s="69"/>
      <c r="B9" s="70"/>
      <c r="C9" s="71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33" customFormat="1" ht="21.6">
      <c r="A10" s="69"/>
      <c r="B10" s="70"/>
      <c r="C10" s="71"/>
      <c r="D10" s="72"/>
      <c r="E10" s="73"/>
      <c r="F10" s="73"/>
      <c r="G10" s="73"/>
      <c r="H10" s="94"/>
      <c r="I10" s="73"/>
      <c r="J10" s="73"/>
      <c r="K10" s="73"/>
      <c r="L10" s="73"/>
      <c r="M10" s="73"/>
      <c r="N10" s="73"/>
      <c r="O10" s="73"/>
      <c r="P10" s="73"/>
      <c r="Q10" s="73"/>
    </row>
    <row r="11" spans="1:17" ht="36" customHeight="1">
      <c r="A11" s="11"/>
      <c r="B11" s="59"/>
      <c r="C11" s="74"/>
      <c r="D11" s="53" t="s">
        <v>2</v>
      </c>
      <c r="E11" s="93">
        <v>24.074999999999999</v>
      </c>
      <c r="F11" s="2">
        <v>0.3</v>
      </c>
      <c r="G11" s="3">
        <f>ROUNDUP(E11-(E11*F11),2)</f>
        <v>16.860000000000003</v>
      </c>
      <c r="H11" s="95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8">
      <c r="A12" s="11"/>
      <c r="B12" s="11"/>
      <c r="C12" s="75"/>
      <c r="D12" s="76"/>
      <c r="E12" s="11"/>
      <c r="F12" s="11"/>
      <c r="G12" s="11"/>
      <c r="H12" s="77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27.75" customHeight="1">
      <c r="A13" s="11"/>
      <c r="B13" s="11"/>
      <c r="C13" s="75"/>
      <c r="D13" s="76"/>
      <c r="E13" s="11"/>
      <c r="F13" s="54" t="s">
        <v>3</v>
      </c>
      <c r="G13" s="11"/>
      <c r="H13" s="77"/>
      <c r="I13" s="97" t="s">
        <v>4</v>
      </c>
      <c r="J13" s="97"/>
      <c r="K13" s="11"/>
      <c r="L13" s="11"/>
      <c r="M13" s="11"/>
      <c r="N13" s="11"/>
      <c r="O13" s="11"/>
      <c r="P13" s="11"/>
      <c r="Q13" s="11"/>
    </row>
    <row r="14" spans="1:17" ht="17.45">
      <c r="A14" s="11"/>
      <c r="B14" s="11"/>
      <c r="C14" s="11"/>
      <c r="D14" s="11"/>
      <c r="E14" s="11"/>
      <c r="F14" s="11"/>
      <c r="G14" s="11"/>
      <c r="H14" s="11"/>
      <c r="I14" s="39"/>
      <c r="J14" s="11"/>
      <c r="K14" s="11"/>
      <c r="L14" s="11"/>
      <c r="M14" s="11"/>
      <c r="N14" s="11"/>
      <c r="O14" s="11"/>
      <c r="P14" s="11"/>
      <c r="Q14" s="11"/>
    </row>
    <row r="15" spans="1:17" ht="22.5">
      <c r="A15" s="11"/>
      <c r="B15" s="11"/>
      <c r="C15" s="11"/>
      <c r="D15" s="11"/>
      <c r="E15" s="46">
        <f>E11*I15</f>
        <v>22.502902499999998</v>
      </c>
      <c r="F15" s="11"/>
      <c r="G15" s="56">
        <f>I15*G11</f>
        <v>15.759042000000003</v>
      </c>
      <c r="H15" s="11"/>
      <c r="I15" s="45">
        <v>0.93469999999999998</v>
      </c>
      <c r="J15" s="40">
        <v>1</v>
      </c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35.25" customHeight="1">
      <c r="A19" s="11"/>
      <c r="B19" s="11"/>
      <c r="C19" s="96" t="s">
        <v>5</v>
      </c>
      <c r="D19" s="96"/>
      <c r="E19" s="96"/>
      <c r="F19" s="96"/>
      <c r="G19" s="96"/>
      <c r="H19" s="96"/>
      <c r="I19" s="96"/>
      <c r="J19" s="11"/>
      <c r="K19" s="11"/>
      <c r="L19" s="11"/>
      <c r="M19" s="11"/>
      <c r="N19" s="11"/>
      <c r="O19" s="11"/>
      <c r="P19" s="11"/>
      <c r="Q19" s="11"/>
    </row>
    <row r="20" spans="1:17" ht="18" customHeight="1">
      <c r="A20" s="11"/>
      <c r="B20" s="11"/>
      <c r="C20" s="52"/>
      <c r="D20" s="52"/>
      <c r="E20" s="52"/>
      <c r="F20" s="52"/>
      <c r="G20" s="52"/>
      <c r="H20" s="52"/>
      <c r="I20" s="52"/>
      <c r="J20" s="11"/>
      <c r="K20" s="11"/>
      <c r="L20" s="11"/>
      <c r="M20" s="11"/>
      <c r="N20" s="11"/>
      <c r="O20" s="11"/>
      <c r="P20" s="11"/>
      <c r="Q20" s="11"/>
    </row>
    <row r="2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7.45">
      <c r="A22" s="11"/>
      <c r="B22" s="11"/>
      <c r="C22" s="11"/>
      <c r="D22" s="26" t="s">
        <v>6</v>
      </c>
      <c r="E22" s="11"/>
      <c r="F22" s="11"/>
      <c r="G22" s="22" t="s">
        <v>7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2.5">
      <c r="A24" s="11"/>
      <c r="B24" s="11"/>
      <c r="C24" s="26" t="s">
        <v>8</v>
      </c>
      <c r="D24" s="47"/>
      <c r="E24" s="11"/>
      <c r="F24" s="11"/>
      <c r="G24" s="49">
        <f>(G27*I15)/J15</f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22.5">
      <c r="A27" s="11"/>
      <c r="B27" s="11"/>
      <c r="C27" s="22" t="s">
        <v>9</v>
      </c>
      <c r="D27" s="37">
        <f>(D24*J15)/I15</f>
        <v>0</v>
      </c>
      <c r="E27" s="11"/>
      <c r="F27" s="11"/>
      <c r="G27" s="48">
        <f>IF(D27/4&gt;50000,50000,D27/4)</f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2.5" customHeight="1">
      <c r="A33" s="11"/>
      <c r="B33" s="11"/>
      <c r="C33" s="96" t="s">
        <v>10</v>
      </c>
      <c r="D33" s="96"/>
      <c r="E33" s="96"/>
      <c r="F33" s="96"/>
      <c r="G33" s="96"/>
      <c r="H33" s="96"/>
      <c r="I33" s="96"/>
      <c r="J33" s="11"/>
      <c r="K33" s="11"/>
      <c r="L33" s="11"/>
      <c r="M33" s="11"/>
      <c r="N33" s="11"/>
      <c r="O33" s="11"/>
      <c r="P33" s="11"/>
      <c r="Q33" s="11"/>
    </row>
    <row r="34" spans="1:17" ht="15" customHeight="1">
      <c r="A34" s="11"/>
      <c r="B34" s="11"/>
      <c r="C34" s="11"/>
      <c r="D34" s="11"/>
      <c r="E34" s="11"/>
      <c r="F34" s="28" t="s">
        <v>11</v>
      </c>
      <c r="G34" s="29"/>
      <c r="H34" s="29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18">
      <c r="A35" s="11"/>
      <c r="B35" s="11"/>
      <c r="C35" s="11"/>
      <c r="D35" s="11"/>
      <c r="E35" s="11"/>
      <c r="F35" s="29"/>
      <c r="G35" s="29"/>
      <c r="H35" s="29"/>
      <c r="I35" s="11"/>
      <c r="J35" s="11"/>
      <c r="K35" s="11"/>
      <c r="L35" s="11"/>
      <c r="M35" s="11"/>
      <c r="N35" s="11"/>
      <c r="O35" s="11"/>
      <c r="P35" s="11"/>
      <c r="Q35" s="11"/>
    </row>
    <row r="36" spans="1:1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7.45">
      <c r="A37" s="11"/>
      <c r="B37" s="11"/>
      <c r="C37" s="11"/>
      <c r="D37" s="11"/>
      <c r="E37" s="11"/>
      <c r="F37" s="26" t="s">
        <v>12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19.5">
      <c r="A39" s="11"/>
      <c r="B39" s="11"/>
      <c r="C39" s="11"/>
      <c r="D39" s="11"/>
      <c r="E39" s="26" t="s">
        <v>8</v>
      </c>
      <c r="F39" s="5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ht="15.6">
      <c r="A41" s="11"/>
      <c r="B41" s="11"/>
      <c r="C41" s="11"/>
      <c r="D41" s="11"/>
      <c r="E41" s="11"/>
      <c r="F41" s="2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ht="19.5">
      <c r="A42" s="11"/>
      <c r="B42" s="11"/>
      <c r="C42" s="11"/>
      <c r="D42" s="11"/>
      <c r="E42" s="22" t="s">
        <v>9</v>
      </c>
      <c r="F42" s="37">
        <f>F39/I15</f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>
      <c r="A44" s="11"/>
      <c r="B44" s="11"/>
      <c r="C44" s="11"/>
      <c r="D44" s="11"/>
      <c r="E44" s="11"/>
      <c r="F44" s="38" t="str">
        <f>IF(F42&lt;50,"Angegebener Betrag liegt unter dem erforderlichen Mindestbetrag",IF(F42&gt;50000,"Angegebener Betrag liegt über dem Maximalbetrag",IF(F42&gt;G27,"Angegebener Betrag liegt über dem Maximalbetrag","")))</f>
        <v>Angegebener Betrag liegt unter dem erforderlichen Mindestbetrag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ht="22.5" customHeight="1">
      <c r="A47" s="11"/>
      <c r="B47" s="11"/>
      <c r="C47" s="96" t="s">
        <v>13</v>
      </c>
      <c r="D47" s="96"/>
      <c r="E47" s="96"/>
      <c r="F47" s="96"/>
      <c r="G47" s="96"/>
      <c r="H47" s="96"/>
      <c r="I47" s="96"/>
      <c r="J47" s="11"/>
      <c r="K47" s="11"/>
      <c r="L47" s="11"/>
      <c r="M47" s="11"/>
      <c r="N47" s="11"/>
      <c r="O47" s="11"/>
      <c r="P47" s="11"/>
      <c r="Q47" s="11"/>
    </row>
    <row r="48" spans="1:17" ht="22.5" customHeight="1">
      <c r="A48" s="11"/>
      <c r="B48" s="11"/>
      <c r="C48" s="52"/>
      <c r="D48" s="52"/>
      <c r="E48" s="52"/>
      <c r="F48" s="11"/>
      <c r="G48" s="52"/>
      <c r="H48" s="52"/>
      <c r="I48" s="52"/>
      <c r="J48" s="11"/>
      <c r="K48" s="11"/>
      <c r="L48" s="11"/>
      <c r="M48" s="11"/>
      <c r="N48" s="11"/>
      <c r="O48" s="11"/>
      <c r="P48" s="11"/>
      <c r="Q48" s="11"/>
    </row>
    <row r="49" spans="1:17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7.45">
      <c r="A50" s="11"/>
      <c r="B50" s="27" t="s">
        <v>14</v>
      </c>
      <c r="C50" s="11"/>
      <c r="D50" s="22" t="s">
        <v>15</v>
      </c>
      <c r="E50" s="11"/>
      <c r="F50" s="22" t="s">
        <v>16</v>
      </c>
      <c r="G50" s="11"/>
      <c r="H50" s="22" t="s">
        <v>17</v>
      </c>
      <c r="I50" s="11"/>
      <c r="J50" s="22" t="s">
        <v>18</v>
      </c>
      <c r="K50" s="11"/>
      <c r="L50" s="11"/>
      <c r="M50" s="11"/>
      <c r="N50" s="11"/>
      <c r="O50" s="11"/>
      <c r="P50" s="11"/>
      <c r="Q50" s="11"/>
    </row>
    <row r="51" spans="1:17" ht="17.45">
      <c r="A51" s="11"/>
      <c r="B51" s="51" t="s">
        <v>19</v>
      </c>
      <c r="C51" s="11"/>
      <c r="D51" s="51" t="s">
        <v>20</v>
      </c>
      <c r="E51" s="11"/>
      <c r="F51" s="51" t="s">
        <v>21</v>
      </c>
      <c r="G51" s="11"/>
      <c r="H51" s="22" t="s">
        <v>22</v>
      </c>
      <c r="I51" s="11"/>
      <c r="J51" s="22" t="s">
        <v>23</v>
      </c>
      <c r="K51" s="11"/>
      <c r="L51" s="11"/>
      <c r="M51" s="11"/>
      <c r="N51" s="11"/>
      <c r="O51" s="11"/>
      <c r="P51" s="11"/>
      <c r="Q51" s="11"/>
    </row>
    <row r="52" spans="1:17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22.5">
      <c r="A53" s="11"/>
      <c r="B53" s="78">
        <f>IF(F42&gt;G27,G27,F42)</f>
        <v>0</v>
      </c>
      <c r="C53" s="11"/>
      <c r="D53" s="79">
        <f>+B53/G11</f>
        <v>0</v>
      </c>
      <c r="E53" s="11"/>
      <c r="F53" s="80">
        <f>ROUNDDOWN(D53/10,0)</f>
        <v>0</v>
      </c>
      <c r="G53" s="11"/>
      <c r="H53" s="79">
        <f>+D53+F53</f>
        <v>0</v>
      </c>
      <c r="I53" s="11"/>
      <c r="J53" s="78">
        <f>+H53*E11</f>
        <v>0</v>
      </c>
      <c r="K53" s="11"/>
      <c r="L53" s="11"/>
      <c r="M53" s="11"/>
      <c r="N53" s="11"/>
      <c r="O53" s="11"/>
      <c r="P53" s="11"/>
      <c r="Q53" s="11"/>
    </row>
    <row r="54" spans="1:17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>
      <c r="A57" s="11"/>
      <c r="B57" s="11"/>
      <c r="C57" s="11"/>
      <c r="D57" s="11"/>
      <c r="E57" s="11"/>
      <c r="F57" s="11"/>
      <c r="G57" s="11"/>
      <c r="H57" s="23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5.95">
      <c r="A58" s="11"/>
      <c r="B58" s="100"/>
      <c r="C58" s="100"/>
      <c r="D58" s="100"/>
      <c r="E58" s="100"/>
      <c r="F58" s="100"/>
      <c r="G58" s="100"/>
      <c r="H58" s="100"/>
      <c r="I58" s="100"/>
      <c r="J58" s="100"/>
      <c r="K58" s="11"/>
      <c r="L58" s="11"/>
      <c r="M58" s="11"/>
      <c r="N58" s="11"/>
      <c r="O58" s="11"/>
      <c r="P58" s="11"/>
      <c r="Q58" s="11"/>
    </row>
    <row r="59" spans="1:17" ht="22.5">
      <c r="A59" s="11"/>
      <c r="B59" s="11"/>
      <c r="C59" s="101" t="s">
        <v>24</v>
      </c>
      <c r="D59" s="101"/>
      <c r="E59" s="101"/>
      <c r="F59" s="101"/>
      <c r="G59" s="101"/>
      <c r="H59" s="101"/>
      <c r="I59" s="101"/>
      <c r="J59" s="11"/>
      <c r="K59" s="11"/>
      <c r="L59" s="11"/>
      <c r="M59" s="11"/>
      <c r="N59" s="11"/>
      <c r="O59" s="11"/>
      <c r="P59" s="11"/>
      <c r="Q59" s="11"/>
    </row>
    <row r="60" spans="1:17">
      <c r="A60" s="11"/>
      <c r="B60" s="11"/>
      <c r="C60" s="81"/>
      <c r="D60" s="81"/>
      <c r="E60" s="81"/>
      <c r="F60" s="81"/>
      <c r="G60" s="81"/>
      <c r="H60" s="81"/>
      <c r="I60" s="81"/>
      <c r="J60" s="11"/>
      <c r="K60" s="11"/>
      <c r="L60" s="11"/>
      <c r="M60" s="11"/>
      <c r="N60" s="11"/>
      <c r="O60" s="11"/>
      <c r="P60" s="11"/>
      <c r="Q60" s="11"/>
    </row>
    <row r="61" spans="1:17">
      <c r="A61" s="11"/>
      <c r="B61" s="11"/>
      <c r="C61" s="81"/>
      <c r="D61" s="81"/>
      <c r="E61" s="81"/>
      <c r="F61" s="81"/>
      <c r="G61" s="81"/>
      <c r="H61" s="81"/>
      <c r="I61" s="81"/>
      <c r="J61" s="11"/>
      <c r="K61" s="11"/>
      <c r="L61" s="11"/>
      <c r="M61" s="11"/>
      <c r="N61" s="11"/>
      <c r="O61" s="11"/>
      <c r="P61" s="11"/>
      <c r="Q61" s="11"/>
    </row>
    <row r="62" spans="1:17" ht="15.95">
      <c r="A62" s="11"/>
      <c r="B62" s="57"/>
      <c r="C62" s="82"/>
      <c r="D62" s="81"/>
      <c r="E62" s="82"/>
      <c r="F62" s="82"/>
      <c r="G62" s="82"/>
      <c r="H62" s="81"/>
      <c r="I62" s="82"/>
      <c r="J62" s="57"/>
      <c r="K62" s="11"/>
      <c r="L62" s="11"/>
      <c r="M62" s="11"/>
      <c r="N62" s="11"/>
      <c r="O62" s="11"/>
      <c r="P62" s="11"/>
      <c r="Q62" s="11"/>
    </row>
    <row r="63" spans="1:17" ht="15.6" customHeight="1">
      <c r="A63" s="11"/>
      <c r="B63" s="11"/>
      <c r="C63" s="81"/>
      <c r="D63" s="81"/>
      <c r="E63" s="81"/>
      <c r="F63" s="81"/>
      <c r="G63" s="81"/>
      <c r="H63" s="81"/>
      <c r="I63" s="81"/>
      <c r="J63" s="11"/>
      <c r="K63" s="11"/>
      <c r="L63" s="11"/>
      <c r="M63" s="11"/>
      <c r="N63" s="11"/>
      <c r="O63" s="11"/>
      <c r="P63" s="11"/>
      <c r="Q63" s="11"/>
    </row>
    <row r="64" spans="1:17" ht="15">
      <c r="A64" s="11"/>
      <c r="B64" s="11"/>
      <c r="C64" s="81"/>
      <c r="D64" s="81"/>
      <c r="E64" s="83"/>
      <c r="F64" s="81"/>
      <c r="G64" s="83"/>
      <c r="H64" s="81"/>
      <c r="I64" s="81"/>
      <c r="J64" s="11"/>
      <c r="K64" s="11"/>
      <c r="L64" s="11"/>
      <c r="M64" s="11"/>
      <c r="N64" s="11"/>
      <c r="O64" s="11"/>
      <c r="P64" s="11"/>
      <c r="Q64" s="11"/>
    </row>
    <row r="65" spans="1:17" ht="24.6">
      <c r="A65" s="11"/>
      <c r="B65" s="11"/>
      <c r="C65" s="81"/>
      <c r="D65" s="81"/>
      <c r="E65" s="84">
        <f>+J53-B53</f>
        <v>0</v>
      </c>
      <c r="F65" s="43"/>
      <c r="G65" s="85" t="e">
        <f>E65/B53</f>
        <v>#DIV/0!</v>
      </c>
      <c r="H65" s="35"/>
      <c r="I65" s="81"/>
      <c r="J65" s="34"/>
      <c r="K65" s="11"/>
      <c r="L65" s="11"/>
      <c r="M65" s="11"/>
      <c r="N65" s="11"/>
      <c r="O65" s="11"/>
      <c r="P65" s="11"/>
      <c r="Q65" s="11"/>
    </row>
    <row r="66" spans="1:17" ht="24.6">
      <c r="A66" s="11"/>
      <c r="B66" s="11"/>
      <c r="C66" s="81"/>
      <c r="D66" s="81"/>
      <c r="E66" s="84"/>
      <c r="F66" s="36"/>
      <c r="G66" s="86"/>
      <c r="H66" s="86"/>
      <c r="I66" s="81"/>
      <c r="J66" s="11"/>
      <c r="K66" s="11"/>
      <c r="L66" s="11"/>
      <c r="M66" s="11"/>
      <c r="N66" s="11"/>
      <c r="O66" s="11"/>
      <c r="P66" s="11"/>
      <c r="Q66" s="11"/>
    </row>
    <row r="67" spans="1:17" ht="24.6">
      <c r="A67" s="11"/>
      <c r="B67" s="11"/>
      <c r="C67" s="11"/>
      <c r="D67" s="11"/>
      <c r="E67" s="87"/>
      <c r="F67" s="66"/>
      <c r="G67" s="88"/>
      <c r="H67" s="23"/>
      <c r="I67" s="11"/>
      <c r="J67" s="11"/>
      <c r="K67" s="11"/>
      <c r="L67" s="11"/>
      <c r="M67" s="11"/>
      <c r="N67" s="11"/>
      <c r="O67" s="11"/>
      <c r="P67" s="11"/>
      <c r="Q67" s="11"/>
    </row>
    <row r="68" spans="1:17" ht="22.5" customHeight="1">
      <c r="A68" s="11"/>
      <c r="B68" s="96" t="s">
        <v>25</v>
      </c>
      <c r="C68" s="96"/>
      <c r="D68" s="96"/>
      <c r="E68" s="96"/>
      <c r="F68" s="96"/>
      <c r="G68" s="96"/>
      <c r="H68" s="96"/>
      <c r="I68" s="96"/>
      <c r="J68" s="96"/>
      <c r="K68" s="11"/>
      <c r="L68" s="11"/>
      <c r="M68" s="11"/>
      <c r="N68" s="11"/>
      <c r="O68" s="11"/>
      <c r="P68" s="11"/>
      <c r="Q68" s="11"/>
    </row>
    <row r="69" spans="1:17" ht="24.6">
      <c r="A69" s="11"/>
      <c r="B69" s="11"/>
      <c r="C69" s="11"/>
      <c r="D69" s="11"/>
      <c r="E69" s="87"/>
      <c r="F69" s="89" t="s">
        <v>26</v>
      </c>
      <c r="G69" s="88"/>
      <c r="H69" s="23"/>
      <c r="I69" s="11"/>
      <c r="J69" s="11"/>
      <c r="K69" s="11"/>
      <c r="L69" s="11"/>
      <c r="M69" s="11"/>
      <c r="N69" s="11"/>
      <c r="O69" s="11"/>
      <c r="P69" s="11"/>
      <c r="Q69" s="11"/>
    </row>
    <row r="70" spans="1:17" ht="24.6">
      <c r="A70" s="11"/>
      <c r="B70" s="11"/>
      <c r="C70" s="11"/>
      <c r="D70" s="11"/>
      <c r="E70" s="87"/>
      <c r="F70" s="66"/>
      <c r="G70" s="88"/>
      <c r="H70" s="23"/>
      <c r="I70" s="11"/>
      <c r="J70" s="11"/>
      <c r="K70" s="11"/>
      <c r="L70" s="11"/>
      <c r="M70" s="11"/>
      <c r="N70" s="11"/>
      <c r="O70" s="11"/>
      <c r="P70" s="11"/>
      <c r="Q70" s="11"/>
    </row>
    <row r="71" spans="1:17" ht="17.45">
      <c r="A71" s="11"/>
      <c r="B71" s="11"/>
      <c r="C71" s="11"/>
      <c r="D71" s="11"/>
      <c r="E71" s="24"/>
      <c r="F71" s="25" t="s">
        <v>27</v>
      </c>
      <c r="G71" s="11"/>
      <c r="H71" s="23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17.45">
      <c r="A72" s="11"/>
      <c r="B72" s="11"/>
      <c r="C72" s="11"/>
      <c r="D72" s="11"/>
      <c r="E72" s="24"/>
      <c r="F72" s="25"/>
      <c r="G72" s="11"/>
      <c r="H72" s="23"/>
      <c r="I72" s="11"/>
      <c r="J72" s="11"/>
      <c r="K72" s="11"/>
      <c r="L72" s="11"/>
      <c r="M72" s="11"/>
      <c r="N72" s="11"/>
      <c r="O72" s="11"/>
      <c r="P72" s="11"/>
      <c r="Q72" s="11"/>
    </row>
    <row r="73" spans="1:17" ht="17.45">
      <c r="A73" s="11"/>
      <c r="B73" s="11"/>
      <c r="C73" s="11"/>
      <c r="D73" s="11"/>
      <c r="E73" s="24"/>
      <c r="F73" s="25"/>
      <c r="G73" s="11"/>
      <c r="H73" s="23"/>
      <c r="I73" s="11"/>
      <c r="J73" s="11"/>
      <c r="K73" s="11"/>
      <c r="L73" s="11"/>
      <c r="M73" s="11"/>
      <c r="N73" s="11"/>
      <c r="O73" s="11"/>
      <c r="P73" s="11"/>
      <c r="Q73" s="11"/>
    </row>
    <row r="74" spans="1:17" ht="17.45">
      <c r="A74" s="11"/>
      <c r="B74" s="26" t="s">
        <v>28</v>
      </c>
      <c r="C74" s="11"/>
      <c r="D74" s="22" t="s">
        <v>29</v>
      </c>
      <c r="E74" s="11"/>
      <c r="F74" s="22" t="s">
        <v>30</v>
      </c>
      <c r="G74" s="11"/>
      <c r="H74" s="42" t="s">
        <v>31</v>
      </c>
      <c r="I74" s="11"/>
      <c r="J74" s="22" t="s">
        <v>32</v>
      </c>
      <c r="K74" s="11"/>
      <c r="L74" s="11"/>
      <c r="M74" s="11"/>
      <c r="N74" s="11"/>
      <c r="O74" s="11"/>
      <c r="P74" s="11"/>
      <c r="Q74" s="11"/>
    </row>
    <row r="75" spans="1:17" ht="17.45">
      <c r="A75" s="11"/>
      <c r="B75" s="26" t="s">
        <v>33</v>
      </c>
      <c r="C75" s="11"/>
      <c r="D75" s="22" t="s">
        <v>34</v>
      </c>
      <c r="E75" s="11"/>
      <c r="F75" s="42" t="s">
        <v>35</v>
      </c>
      <c r="G75" s="11"/>
      <c r="H75" s="42" t="s">
        <v>36</v>
      </c>
      <c r="I75" s="11"/>
      <c r="J75" s="22" t="s">
        <v>37</v>
      </c>
      <c r="K75" s="11"/>
      <c r="L75" s="11"/>
      <c r="M75" s="11"/>
      <c r="N75" s="11"/>
      <c r="O75" s="11"/>
      <c r="P75" s="11"/>
      <c r="Q75" s="11"/>
    </row>
    <row r="76" spans="1:17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ht="22.5">
      <c r="A77" s="11"/>
      <c r="B77" s="90"/>
      <c r="C77" s="11"/>
      <c r="D77" s="91">
        <f>IF(B77&lt;E11,-(1-(B77/E11)),IF(B77=E11,"0%",(B77/E11)-1))</f>
        <v>-1</v>
      </c>
      <c r="E77" s="11"/>
      <c r="F77" s="78">
        <f>+$H$53*B77</f>
        <v>0</v>
      </c>
      <c r="G77" s="11"/>
      <c r="H77" s="48">
        <f>+F77-$B$53</f>
        <v>0</v>
      </c>
      <c r="I77" s="11"/>
      <c r="J77" s="92" t="e">
        <f>+H77/B53</f>
        <v>#DIV/0!</v>
      </c>
      <c r="K77" s="11"/>
      <c r="L77" s="11"/>
      <c r="M77" s="11"/>
      <c r="N77" s="11"/>
      <c r="O77" s="11"/>
      <c r="P77" s="11"/>
      <c r="Q77" s="11"/>
    </row>
    <row r="78" spans="1:17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>
      <c r="A79" s="11"/>
      <c r="B79" s="11"/>
      <c r="C79" s="11"/>
      <c r="D79" s="11"/>
      <c r="E79" s="11"/>
      <c r="F79" s="11"/>
      <c r="G79" s="11"/>
      <c r="H79" s="23"/>
      <c r="I79" s="11"/>
      <c r="J79" s="11"/>
      <c r="K79" s="11"/>
      <c r="L79" s="11"/>
      <c r="M79" s="11"/>
      <c r="N79" s="11"/>
      <c r="O79" s="11"/>
      <c r="P79" s="11"/>
      <c r="Q79" s="11"/>
    </row>
    <row r="80" spans="1:17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23.45">
      <c r="A82" s="11"/>
      <c r="B82" s="11"/>
      <c r="C82" s="11"/>
      <c r="D82" s="99" t="s">
        <v>38</v>
      </c>
      <c r="E82" s="99"/>
      <c r="F82" s="99"/>
      <c r="G82" s="99"/>
      <c r="H82" s="99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12" customHeight="1">
      <c r="A83" s="11"/>
      <c r="B83" s="11"/>
      <c r="C83" s="11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71.25" customHeight="1">
      <c r="A84" s="11"/>
      <c r="B84" s="11"/>
      <c r="C84" s="11"/>
      <c r="D84" s="13" t="s">
        <v>39</v>
      </c>
      <c r="E84" s="14" t="s">
        <v>40</v>
      </c>
      <c r="F84" s="15" t="s">
        <v>41</v>
      </c>
      <c r="G84" s="15" t="s">
        <v>42</v>
      </c>
      <c r="H84" s="16" t="s">
        <v>43</v>
      </c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5.95">
      <c r="A85" s="11"/>
      <c r="B85" s="11"/>
      <c r="C85" s="11"/>
      <c r="D85" s="17">
        <v>-0.4</v>
      </c>
      <c r="E85" s="4">
        <f>+$E$11*(1+D85)</f>
        <v>14.444999999999999</v>
      </c>
      <c r="F85" s="10">
        <f t="shared" ref="F85:F92" si="0">+$H$53*E85</f>
        <v>0</v>
      </c>
      <c r="G85" s="5">
        <f t="shared" ref="G85:G92" si="1">+F85-$B$53</f>
        <v>0</v>
      </c>
      <c r="H85" s="1" t="e">
        <f>+G85/$B$53</f>
        <v>#DIV/0!</v>
      </c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7.45">
      <c r="A86" s="11"/>
      <c r="B86" s="11"/>
      <c r="C86" s="11"/>
      <c r="D86" s="17">
        <v>-0.3</v>
      </c>
      <c r="E86" s="6">
        <f t="shared" ref="E86:E92" si="2">+$E$11*(1+D86)</f>
        <v>16.852499999999999</v>
      </c>
      <c r="F86" s="5">
        <f t="shared" si="0"/>
        <v>0</v>
      </c>
      <c r="G86" s="5">
        <f t="shared" si="1"/>
        <v>0</v>
      </c>
      <c r="H86" s="1" t="e">
        <f t="shared" ref="H86:H92" si="3">+G86/$B$53</f>
        <v>#DIV/0!</v>
      </c>
      <c r="I86" s="98" t="s">
        <v>44</v>
      </c>
      <c r="J86" s="97"/>
      <c r="K86" s="11"/>
      <c r="L86" s="11"/>
      <c r="M86" s="11"/>
      <c r="N86" s="11"/>
      <c r="O86" s="11"/>
      <c r="P86" s="11"/>
      <c r="Q86" s="11"/>
    </row>
    <row r="87" spans="1:17" ht="17.45">
      <c r="A87" s="11"/>
      <c r="B87" s="11"/>
      <c r="C87" s="11"/>
      <c r="D87" s="17">
        <v>-0.2</v>
      </c>
      <c r="E87" s="6">
        <f t="shared" si="2"/>
        <v>19.260000000000002</v>
      </c>
      <c r="F87" s="5">
        <f t="shared" si="0"/>
        <v>0</v>
      </c>
      <c r="G87" s="5">
        <f t="shared" si="1"/>
        <v>0</v>
      </c>
      <c r="H87" s="1" t="e">
        <f t="shared" si="3"/>
        <v>#DIV/0!</v>
      </c>
      <c r="I87" s="39"/>
      <c r="J87" s="11"/>
      <c r="K87" s="11"/>
      <c r="L87" s="11"/>
      <c r="M87" s="11"/>
      <c r="N87" s="11"/>
      <c r="O87" s="11"/>
      <c r="P87" s="11"/>
      <c r="Q87" s="11"/>
    </row>
    <row r="88" spans="1:17" ht="17.45">
      <c r="A88" s="11"/>
      <c r="B88" s="11"/>
      <c r="C88" s="11"/>
      <c r="D88" s="17">
        <v>-0.1</v>
      </c>
      <c r="E88" s="6">
        <f t="shared" si="2"/>
        <v>21.6675</v>
      </c>
      <c r="F88" s="5">
        <f t="shared" si="0"/>
        <v>0</v>
      </c>
      <c r="G88" s="5">
        <f t="shared" si="1"/>
        <v>0</v>
      </c>
      <c r="H88" s="1" t="e">
        <f t="shared" si="3"/>
        <v>#DIV/0!</v>
      </c>
      <c r="I88" s="45">
        <v>0.93869999999999998</v>
      </c>
      <c r="J88" s="40">
        <v>1</v>
      </c>
      <c r="K88" s="11"/>
      <c r="L88" s="11"/>
      <c r="M88" s="11"/>
      <c r="N88" s="11"/>
      <c r="O88" s="11"/>
      <c r="P88" s="11"/>
      <c r="Q88" s="11"/>
    </row>
    <row r="89" spans="1:17" ht="15.95">
      <c r="A89" s="11"/>
      <c r="B89" s="11"/>
      <c r="C89" s="11"/>
      <c r="D89" s="18">
        <v>0</v>
      </c>
      <c r="E89" s="7">
        <f t="shared" si="2"/>
        <v>24.074999999999999</v>
      </c>
      <c r="F89" s="8">
        <f t="shared" si="0"/>
        <v>0</v>
      </c>
      <c r="G89" s="8">
        <f t="shared" si="1"/>
        <v>0</v>
      </c>
      <c r="H89" s="9" t="e">
        <f t="shared" si="3"/>
        <v>#DIV/0!</v>
      </c>
      <c r="I89" s="11"/>
      <c r="J89" s="11"/>
      <c r="K89" s="11"/>
      <c r="L89" s="11"/>
      <c r="M89" s="11"/>
      <c r="N89" s="11"/>
      <c r="O89" s="11"/>
      <c r="P89" s="11"/>
      <c r="Q89" s="11"/>
    </row>
    <row r="90" spans="1:17" ht="17.45">
      <c r="A90" s="11"/>
      <c r="B90" s="11"/>
      <c r="C90" s="11"/>
      <c r="D90" s="19">
        <v>0.1</v>
      </c>
      <c r="E90" s="6">
        <f t="shared" si="2"/>
        <v>26.482500000000002</v>
      </c>
      <c r="F90" s="5">
        <f t="shared" si="0"/>
        <v>0</v>
      </c>
      <c r="G90" s="5">
        <f t="shared" si="1"/>
        <v>0</v>
      </c>
      <c r="H90" s="1" t="e">
        <f t="shared" si="3"/>
        <v>#DIV/0!</v>
      </c>
      <c r="I90" s="44">
        <f>(I88*J90)/J88</f>
        <v>0</v>
      </c>
      <c r="J90" s="41"/>
      <c r="K90" s="11"/>
      <c r="L90" s="11"/>
      <c r="M90" s="11"/>
      <c r="N90" s="11"/>
      <c r="O90" s="11"/>
      <c r="P90" s="11"/>
      <c r="Q90" s="11"/>
    </row>
    <row r="91" spans="1:17" ht="15.95">
      <c r="A91" s="11"/>
      <c r="B91" s="11"/>
      <c r="C91" s="11"/>
      <c r="D91" s="19">
        <v>0.2</v>
      </c>
      <c r="E91" s="6">
        <f t="shared" si="2"/>
        <v>28.889999999999997</v>
      </c>
      <c r="F91" s="5">
        <f t="shared" si="0"/>
        <v>0</v>
      </c>
      <c r="G91" s="5">
        <f t="shared" si="1"/>
        <v>0</v>
      </c>
      <c r="H91" s="1" t="e">
        <f t="shared" si="3"/>
        <v>#DIV/0!</v>
      </c>
      <c r="I91" s="11"/>
      <c r="J91" s="11"/>
      <c r="K91" s="11"/>
      <c r="L91" s="11"/>
      <c r="M91" s="11"/>
      <c r="N91" s="11"/>
      <c r="O91" s="11"/>
      <c r="P91" s="11"/>
      <c r="Q91" s="11"/>
    </row>
    <row r="92" spans="1:17" ht="15.95">
      <c r="A92" s="11"/>
      <c r="B92" s="11"/>
      <c r="C92" s="11"/>
      <c r="D92" s="19">
        <v>0.3</v>
      </c>
      <c r="E92" s="6">
        <f t="shared" si="2"/>
        <v>31.297499999999999</v>
      </c>
      <c r="F92" s="5">
        <f t="shared" si="0"/>
        <v>0</v>
      </c>
      <c r="G92" s="5">
        <f t="shared" si="1"/>
        <v>0</v>
      </c>
      <c r="H92" s="1" t="e">
        <f t="shared" si="3"/>
        <v>#DIV/0!</v>
      </c>
      <c r="I92" s="11"/>
      <c r="J92" s="11"/>
      <c r="K92" s="11"/>
      <c r="L92" s="11"/>
      <c r="M92" s="11"/>
      <c r="N92" s="11"/>
      <c r="O92" s="11"/>
      <c r="P92" s="11"/>
      <c r="Q92" s="11"/>
    </row>
    <row r="93" spans="1:17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ht="23.45">
      <c r="A95" s="11"/>
      <c r="B95" s="55" t="s">
        <v>45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>
      <c r="A97" s="11"/>
      <c r="B97" s="11" t="s">
        <v>46</v>
      </c>
      <c r="C97" s="11"/>
      <c r="D97" s="20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>
      <c r="A98" s="11"/>
      <c r="B98" s="11" t="s">
        <v>47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>
      <c r="A99" s="11"/>
      <c r="B99" s="11" t="s">
        <v>48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1:17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1:17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1:17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1:17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1:17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1:17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1:17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1:17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1:17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1:1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1:17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1:17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1:17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1:17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1:1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1:17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1:17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1:17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1:17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1:17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1:17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1:17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1:17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1:17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1:17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1:17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1:17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1:17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1:17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1:17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1:17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1:17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1:17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1:17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1:17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1:17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1:17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1:17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1:17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1:17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1:17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1:17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1:17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1:17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1:17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1:17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1:17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1:17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1:17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1:17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1:17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1:17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1:17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1:17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1:17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1:17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1:1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1:17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1:17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1:17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1:17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1:17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1:17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1:17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1:17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1:17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1:17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1:17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1:17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1:17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1:17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1:17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1:1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1:17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1:17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1:17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pans="1:17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pans="1:17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1:17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1:17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1:17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1:1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1:17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1:17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1:17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1:17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1:17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1:17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</sheetData>
  <sheetProtection algorithmName="SHA-512" hashValue="RqFazdFxorm27KhXfvdEdGWvuoE1+WaqGfAVeFThYmjQYmJu5bZeH9ynIS0RjcF5GPmz3JKG6PKBDlZUUuUHSA==" saltValue="YfDdtqYOKUUtnbHiD/g8KA==" spinCount="100000" sheet="1" objects="1" scenarios="1" selectLockedCells="1"/>
  <mergeCells count="10">
    <mergeCell ref="H10:H11"/>
    <mergeCell ref="B68:J68"/>
    <mergeCell ref="I13:J13"/>
    <mergeCell ref="I86:J86"/>
    <mergeCell ref="D82:H82"/>
    <mergeCell ref="C33:I33"/>
    <mergeCell ref="C47:I47"/>
    <mergeCell ref="C19:I19"/>
    <mergeCell ref="B58:J58"/>
    <mergeCell ref="C59:I59"/>
  </mergeCells>
  <conditionalFormatting sqref="E85:E92">
    <cfRule type="cellIs" dxfId="2" priority="1" operator="lessThan">
      <formula>$C$8</formula>
    </cfRule>
  </conditionalFormatting>
  <conditionalFormatting sqref="F85:F92">
    <cfRule type="cellIs" dxfId="1" priority="2" operator="lessThan">
      <formula>#REF!</formula>
    </cfRule>
  </conditionalFormatting>
  <conditionalFormatting sqref="G85:H92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CASSIN Pauline</dc:creator>
  <cp:keywords/>
  <dc:description/>
  <cp:lastModifiedBy/>
  <cp:revision/>
  <dcterms:created xsi:type="dcterms:W3CDTF">2023-09-25T09:15:03Z</dcterms:created>
  <dcterms:modified xsi:type="dcterms:W3CDTF">2025-09-22T14:49:38Z</dcterms:modified>
  <cp:category/>
  <cp:contentStatus/>
</cp:coreProperties>
</file>